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nnections.xml" ContentType="application/vnd.openxmlformats-officedocument.spreadsheetml.connection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showInkAnnotation="0" autoCompressPictures="0"/>
  <bookViews>
    <workbookView xWindow="140" yWindow="720" windowWidth="19420" windowHeight="11020" tabRatio="543"/>
  </bookViews>
  <sheets>
    <sheet name="Table S1" sheetId="3" r:id="rId1"/>
    <sheet name="Table S2" sheetId="2" r:id="rId2"/>
    <sheet name="Table S3" sheetId="9" r:id="rId3"/>
    <sheet name="Table S4" sheetId="10" r:id="rId4"/>
    <sheet name="Table S5" sheetId="11" r:id="rId5"/>
    <sheet name="Table S6" sheetId="14" r:id="rId6"/>
    <sheet name="Table S7" sheetId="4" r:id="rId7"/>
    <sheet name="Table S8" sheetId="6" r:id="rId8"/>
    <sheet name="Table S9" sheetId="8" r:id="rId9"/>
  </sheets>
  <definedNames>
    <definedName name="_1087alignment_table" localSheetId="8">'Table S9'!$A$7:$P$1093</definedName>
  </definedNames>
  <calcPr calcId="181029"/>
  <extLst>
    <ext xmlns:mx="http://schemas.microsoft.com/office/mac/excel/2008/main" uri="{7523E5D3-25F3-A5E0-1632-64F254C22452}">
      <mx:ArchID Flags="2"/>
    </ext>
  </extLst>
</workbook>
</file>

<file path=xl/calcChain.xml><?xml version="1.0" encoding="utf-8"?>
<calcChain xmlns="http://schemas.openxmlformats.org/spreadsheetml/2006/main">
  <c r="C4183" i="6"/>
  <c r="C4182"/>
  <c r="C4181"/>
  <c r="C4180"/>
  <c r="C4179"/>
  <c r="C4178"/>
  <c r="C4177"/>
  <c r="C4176"/>
  <c r="C4175"/>
  <c r="C4174"/>
  <c r="C4173"/>
  <c r="C4172"/>
  <c r="C4171"/>
  <c r="C4170"/>
  <c r="C4169"/>
  <c r="C4168"/>
  <c r="C4167"/>
  <c r="C4166"/>
  <c r="C4165"/>
  <c r="C4164"/>
  <c r="C4163"/>
  <c r="C4162"/>
  <c r="C4161"/>
  <c r="C4160"/>
  <c r="C4159"/>
  <c r="C4158"/>
  <c r="C4157"/>
  <c r="C4156"/>
  <c r="C4155"/>
  <c r="C4154"/>
  <c r="C4153"/>
  <c r="C4152"/>
  <c r="C4151"/>
  <c r="C4150"/>
  <c r="C4149"/>
  <c r="C4148"/>
  <c r="C4147"/>
  <c r="C4146"/>
  <c r="C4145"/>
  <c r="C4144"/>
  <c r="C4143"/>
  <c r="C4142"/>
  <c r="C4141"/>
  <c r="C4140"/>
  <c r="C4139"/>
  <c r="C4138"/>
  <c r="C4137"/>
  <c r="C4136"/>
  <c r="C4135"/>
  <c r="C4134"/>
  <c r="C4133"/>
  <c r="C4132"/>
  <c r="C4131"/>
  <c r="C4130"/>
  <c r="C4129"/>
  <c r="C4128"/>
  <c r="C4127"/>
  <c r="C4126"/>
  <c r="C4125"/>
  <c r="C4124"/>
  <c r="C4123"/>
  <c r="C4122"/>
  <c r="C4121"/>
  <c r="C4120"/>
  <c r="C4119"/>
  <c r="C4118"/>
  <c r="C4117"/>
  <c r="C4116"/>
  <c r="C4115"/>
  <c r="C4114"/>
  <c r="C4113"/>
  <c r="C4112"/>
  <c r="C4111"/>
  <c r="C4110"/>
  <c r="C4109"/>
  <c r="C4108"/>
  <c r="C4107"/>
  <c r="C4106"/>
  <c r="C4105"/>
  <c r="C4104"/>
  <c r="C4103"/>
  <c r="C4102"/>
  <c r="C4101"/>
  <c r="C4100"/>
  <c r="C4099"/>
  <c r="C4098"/>
  <c r="C4097"/>
  <c r="C4096"/>
  <c r="C4095"/>
  <c r="C4094"/>
  <c r="C4093"/>
  <c r="C4092"/>
  <c r="C4091"/>
  <c r="C4090"/>
  <c r="C4089"/>
  <c r="C4088"/>
  <c r="C4087"/>
  <c r="C4086"/>
  <c r="C4085"/>
  <c r="C4084"/>
  <c r="C4083"/>
  <c r="C4082"/>
  <c r="C4081"/>
  <c r="C4080"/>
  <c r="C4079"/>
  <c r="C4078"/>
  <c r="C4077"/>
  <c r="C4076"/>
  <c r="C4075"/>
  <c r="C4074"/>
  <c r="C4073"/>
  <c r="C4072"/>
  <c r="C4071"/>
  <c r="C4070"/>
  <c r="C4069"/>
  <c r="C4068"/>
  <c r="C4067"/>
  <c r="C4066"/>
  <c r="C4065"/>
  <c r="C4064"/>
  <c r="C4063"/>
  <c r="C4062"/>
  <c r="C4061"/>
  <c r="C4060"/>
  <c r="C4059"/>
  <c r="C4058"/>
  <c r="C4057"/>
  <c r="C4056"/>
  <c r="C4055"/>
  <c r="C4054"/>
  <c r="C4053"/>
  <c r="C4052"/>
  <c r="C4051"/>
  <c r="C4050"/>
  <c r="C4049"/>
  <c r="C4048"/>
  <c r="C4047"/>
  <c r="C4046"/>
  <c r="C4045"/>
  <c r="C4044"/>
  <c r="C4043"/>
  <c r="C4042"/>
  <c r="C4041"/>
  <c r="C4040"/>
  <c r="C4039"/>
  <c r="C4038"/>
  <c r="C4037"/>
  <c r="C4036"/>
  <c r="C4035"/>
  <c r="C4034"/>
  <c r="C4033"/>
  <c r="C4032"/>
  <c r="C4031"/>
  <c r="C4030"/>
  <c r="C4029"/>
  <c r="C4028"/>
  <c r="C4027"/>
  <c r="C4026"/>
  <c r="C4025"/>
  <c r="C4024"/>
  <c r="C4023"/>
  <c r="C4022"/>
  <c r="C4021"/>
  <c r="C4020"/>
  <c r="C4019"/>
  <c r="C4018"/>
  <c r="C4017"/>
  <c r="C4016"/>
  <c r="C4015"/>
  <c r="C4014"/>
  <c r="C4013"/>
  <c r="C4012"/>
  <c r="C4011"/>
  <c r="C4010"/>
  <c r="C4009"/>
  <c r="C4008"/>
  <c r="C4007"/>
  <c r="C4006"/>
  <c r="C4005"/>
  <c r="C4004"/>
  <c r="C4003"/>
  <c r="C4002"/>
  <c r="C4001"/>
  <c r="C4000"/>
  <c r="C3999"/>
  <c r="C3998"/>
  <c r="C3997"/>
  <c r="C3996"/>
  <c r="C3995"/>
  <c r="C3994"/>
  <c r="C3993"/>
  <c r="C3992"/>
  <c r="C3991"/>
  <c r="C3990"/>
  <c r="C3989"/>
  <c r="C3988"/>
  <c r="C3987"/>
  <c r="C3986"/>
  <c r="C3985"/>
  <c r="C3984"/>
  <c r="C3983"/>
  <c r="C3982"/>
  <c r="C3981"/>
  <c r="C3980"/>
  <c r="C3979"/>
  <c r="C3978"/>
  <c r="C3977"/>
  <c r="C3976"/>
  <c r="C3975"/>
  <c r="C3974"/>
  <c r="C3973"/>
  <c r="C3972"/>
  <c r="C3971"/>
  <c r="C3970"/>
  <c r="C3969"/>
  <c r="C3968"/>
  <c r="C3967"/>
  <c r="C3966"/>
  <c r="C3965"/>
  <c r="C3964"/>
  <c r="C3963"/>
  <c r="C3962"/>
  <c r="C3961"/>
  <c r="C3960"/>
  <c r="C3959"/>
  <c r="C3958"/>
  <c r="C3957"/>
  <c r="C3956"/>
  <c r="C3955"/>
  <c r="C3954"/>
  <c r="C3953"/>
  <c r="C3952"/>
  <c r="C3951"/>
  <c r="C3950"/>
  <c r="C3949"/>
  <c r="C3948"/>
  <c r="C3947"/>
  <c r="C3946"/>
  <c r="C3945"/>
  <c r="C3944"/>
  <c r="C3943"/>
  <c r="C3942"/>
  <c r="C3941"/>
  <c r="C3940"/>
  <c r="C3939"/>
  <c r="C3938"/>
  <c r="C3937"/>
  <c r="C3936"/>
  <c r="C3935"/>
  <c r="C3934"/>
  <c r="C3933"/>
  <c r="C3932"/>
  <c r="C3931"/>
  <c r="C3930"/>
  <c r="C3929"/>
  <c r="C3928"/>
  <c r="C3927"/>
  <c r="C3926"/>
  <c r="C3925"/>
  <c r="C3924"/>
  <c r="C3923"/>
  <c r="C3922"/>
  <c r="C3921"/>
  <c r="C3920"/>
  <c r="C3919"/>
  <c r="C3918"/>
  <c r="C3917"/>
  <c r="C3916"/>
  <c r="C3915"/>
  <c r="C3914"/>
  <c r="C3913"/>
  <c r="C3912"/>
  <c r="C3911"/>
  <c r="C3910"/>
  <c r="C3909"/>
  <c r="C3908"/>
  <c r="C3907"/>
  <c r="C3906"/>
  <c r="C3905"/>
  <c r="C3904"/>
  <c r="C3903"/>
  <c r="C3902"/>
  <c r="C3901"/>
  <c r="C3900"/>
  <c r="C3899"/>
  <c r="C3898"/>
  <c r="C3897"/>
  <c r="C3896"/>
  <c r="C3895"/>
  <c r="C3894"/>
  <c r="C3893"/>
  <c r="C3892"/>
  <c r="C3891"/>
  <c r="C3890"/>
  <c r="C3889"/>
  <c r="C3888"/>
  <c r="C3887"/>
  <c r="C3886"/>
  <c r="C3885"/>
  <c r="C3884"/>
  <c r="C3883"/>
  <c r="C3882"/>
  <c r="C3881"/>
  <c r="C3880"/>
  <c r="C3879"/>
  <c r="C3878"/>
  <c r="C3877"/>
  <c r="C3876"/>
  <c r="C3875"/>
  <c r="C3874"/>
  <c r="C3873"/>
  <c r="C3872"/>
  <c r="C3871"/>
  <c r="C3870"/>
  <c r="C3869"/>
  <c r="C3868"/>
  <c r="C3867"/>
  <c r="C3866"/>
  <c r="C3865"/>
  <c r="C3864"/>
  <c r="C3863"/>
  <c r="C3862"/>
  <c r="C3861"/>
  <c r="C3860"/>
  <c r="C3859"/>
  <c r="C3858"/>
  <c r="C3857"/>
  <c r="C3856"/>
  <c r="C3855"/>
  <c r="C3854"/>
  <c r="C3853"/>
  <c r="C3852"/>
  <c r="C3851"/>
  <c r="C3850"/>
  <c r="C3849"/>
  <c r="C3848"/>
  <c r="C3847"/>
  <c r="C3846"/>
  <c r="C3845"/>
  <c r="C3844"/>
  <c r="C3843"/>
  <c r="C3842"/>
  <c r="C3841"/>
  <c r="C3840"/>
  <c r="C3839"/>
  <c r="C3838"/>
  <c r="C3837"/>
  <c r="C3836"/>
  <c r="C3835"/>
  <c r="C3834"/>
  <c r="C3833"/>
  <c r="C3832"/>
  <c r="C3831"/>
  <c r="C3830"/>
  <c r="C3829"/>
  <c r="C3828"/>
  <c r="C3827"/>
  <c r="C3826"/>
  <c r="C3825"/>
  <c r="C3824"/>
  <c r="C3823"/>
  <c r="C3822"/>
  <c r="C3821"/>
  <c r="C3820"/>
  <c r="C3819"/>
  <c r="C3818"/>
  <c r="C3817"/>
  <c r="C3816"/>
  <c r="C3815"/>
  <c r="C3814"/>
  <c r="C3813"/>
  <c r="C3812"/>
  <c r="C3811"/>
  <c r="C3810"/>
  <c r="C3809"/>
  <c r="C3808"/>
  <c r="C3807"/>
  <c r="C3806"/>
  <c r="C3805"/>
  <c r="C3804"/>
  <c r="C3803"/>
  <c r="C3802"/>
  <c r="C3801"/>
  <c r="C3800"/>
  <c r="C3799"/>
  <c r="C3798"/>
  <c r="C3797"/>
  <c r="C3796"/>
  <c r="C3795"/>
  <c r="C3794"/>
  <c r="C3793"/>
  <c r="C3792"/>
  <c r="C3791"/>
  <c r="C3790"/>
  <c r="C3789"/>
  <c r="C3788"/>
  <c r="C3787"/>
  <c r="C3786"/>
  <c r="C3785"/>
  <c r="C3784"/>
  <c r="C3783"/>
  <c r="C3782"/>
  <c r="C3781"/>
  <c r="C3780"/>
  <c r="C3779"/>
  <c r="C3778"/>
  <c r="C3777"/>
  <c r="C3776"/>
  <c r="C3775"/>
  <c r="C3774"/>
  <c r="C3773"/>
  <c r="C3772"/>
  <c r="C3771"/>
  <c r="C3770"/>
  <c r="C3769"/>
  <c r="C3768"/>
  <c r="C3767"/>
  <c r="C3766"/>
  <c r="C3765"/>
  <c r="C3764"/>
  <c r="C3763"/>
  <c r="C3762"/>
  <c r="C3761"/>
  <c r="C3760"/>
  <c r="C3759"/>
  <c r="C3758"/>
  <c r="C3757"/>
  <c r="C3756"/>
  <c r="C3755"/>
  <c r="C3754"/>
  <c r="C3753"/>
  <c r="C3752"/>
  <c r="C3751"/>
  <c r="C3750"/>
  <c r="C3749"/>
  <c r="C3748"/>
  <c r="C3747"/>
  <c r="C3746"/>
  <c r="C3745"/>
  <c r="C3744"/>
  <c r="C3743"/>
  <c r="C3742"/>
  <c r="C3741"/>
  <c r="C3740"/>
  <c r="C3739"/>
  <c r="C3738"/>
  <c r="C3737"/>
  <c r="C3736"/>
  <c r="C3735"/>
  <c r="C3734"/>
  <c r="C3733"/>
  <c r="C3732"/>
  <c r="C3731"/>
  <c r="C3730"/>
  <c r="C3729"/>
  <c r="C3728"/>
  <c r="C3727"/>
  <c r="C3726"/>
  <c r="C3725"/>
  <c r="C3724"/>
  <c r="C3723"/>
  <c r="C3722"/>
  <c r="C3721"/>
  <c r="C3720"/>
  <c r="C3719"/>
  <c r="C3718"/>
  <c r="C3717"/>
  <c r="C3716"/>
  <c r="C3715"/>
  <c r="C3714"/>
  <c r="C3713"/>
  <c r="C3712"/>
  <c r="C3711"/>
  <c r="C3710"/>
  <c r="C3709"/>
  <c r="C3708"/>
  <c r="C3707"/>
  <c r="C3706"/>
  <c r="C3705"/>
  <c r="C3704"/>
  <c r="C3703"/>
  <c r="C3702"/>
  <c r="C3701"/>
  <c r="C3700"/>
  <c r="C3699"/>
  <c r="C3698"/>
  <c r="C3697"/>
  <c r="C3696"/>
  <c r="C3695"/>
  <c r="C3694"/>
  <c r="C3693"/>
  <c r="C3692"/>
  <c r="C3691"/>
  <c r="C3690"/>
  <c r="C3689"/>
  <c r="C3688"/>
  <c r="C3687"/>
  <c r="C3686"/>
  <c r="C3685"/>
  <c r="C3684"/>
  <c r="C3683"/>
  <c r="C3682"/>
  <c r="C3681"/>
  <c r="C3680"/>
  <c r="C3679"/>
  <c r="C3678"/>
  <c r="C3677"/>
  <c r="C3676"/>
  <c r="C3675"/>
  <c r="C3674"/>
  <c r="C3673"/>
  <c r="C3672"/>
  <c r="C3671"/>
  <c r="C3670"/>
  <c r="C3669"/>
  <c r="C3668"/>
  <c r="C3667"/>
  <c r="C3666"/>
  <c r="C3665"/>
  <c r="C3664"/>
  <c r="C3663"/>
  <c r="C3662"/>
  <c r="C3661"/>
  <c r="C3660"/>
  <c r="C3659"/>
  <c r="C3658"/>
  <c r="C3657"/>
  <c r="C3656"/>
  <c r="C3655"/>
  <c r="C3654"/>
  <c r="C3653"/>
  <c r="C3652"/>
  <c r="C3651"/>
  <c r="C3650"/>
  <c r="C3649"/>
  <c r="C3648"/>
  <c r="C3647"/>
  <c r="C3646"/>
  <c r="C3645"/>
  <c r="C3644"/>
  <c r="C3643"/>
  <c r="C3642"/>
  <c r="C3641"/>
  <c r="C3640"/>
  <c r="C3639"/>
  <c r="C3638"/>
  <c r="C3637"/>
  <c r="C3636"/>
  <c r="C3635"/>
  <c r="C3634"/>
  <c r="C3633"/>
  <c r="C3632"/>
  <c r="C3631"/>
  <c r="C3630"/>
  <c r="C3629"/>
  <c r="C3628"/>
  <c r="C3627"/>
  <c r="C3626"/>
  <c r="C3625"/>
  <c r="C3624"/>
  <c r="C3623"/>
  <c r="C3622"/>
  <c r="C3621"/>
  <c r="C3620"/>
  <c r="C3619"/>
  <c r="C3618"/>
  <c r="C3617"/>
  <c r="C3616"/>
  <c r="C3615"/>
  <c r="C3614"/>
  <c r="C3613"/>
  <c r="C3612"/>
  <c r="C3611"/>
  <c r="C3610"/>
  <c r="C3609"/>
  <c r="C3608"/>
  <c r="C3607"/>
  <c r="C3606"/>
  <c r="C3605"/>
  <c r="C3604"/>
  <c r="C3603"/>
  <c r="C3602"/>
  <c r="C3601"/>
  <c r="C3600"/>
  <c r="C3599"/>
  <c r="C3598"/>
  <c r="C3597"/>
  <c r="C3596"/>
  <c r="C3595"/>
  <c r="C3594"/>
  <c r="C3593"/>
  <c r="C3592"/>
  <c r="C3591"/>
  <c r="C3590"/>
  <c r="C3589"/>
  <c r="C3588"/>
  <c r="C3587"/>
  <c r="C3586"/>
  <c r="C3585"/>
  <c r="C3584"/>
  <c r="C3583"/>
  <c r="C3582"/>
  <c r="C3581"/>
  <c r="C3580"/>
  <c r="C3579"/>
  <c r="C3578"/>
  <c r="C3577"/>
  <c r="C3576"/>
  <c r="C3575"/>
  <c r="C3574"/>
  <c r="C3573"/>
  <c r="C3572"/>
  <c r="C3571"/>
  <c r="C3570"/>
  <c r="C3569"/>
  <c r="C3568"/>
  <c r="C3567"/>
  <c r="C3566"/>
  <c r="C3565"/>
  <c r="C3564"/>
  <c r="C3563"/>
  <c r="C3562"/>
  <c r="C3561"/>
  <c r="C3560"/>
  <c r="C3559"/>
  <c r="C3558"/>
  <c r="C3557"/>
  <c r="C3556"/>
  <c r="C3555"/>
  <c r="C3554"/>
  <c r="C3553"/>
  <c r="C3552"/>
  <c r="C3551"/>
  <c r="C3550"/>
  <c r="C3549"/>
  <c r="C3548"/>
  <c r="C3547"/>
  <c r="C3546"/>
  <c r="C3545"/>
  <c r="C3544"/>
  <c r="C3543"/>
  <c r="C3542"/>
  <c r="C3541"/>
  <c r="C3540"/>
  <c r="C3539"/>
  <c r="C3538"/>
  <c r="C3537"/>
  <c r="C3536"/>
  <c r="C3535"/>
  <c r="C3534"/>
  <c r="C3533"/>
  <c r="C3532"/>
  <c r="C3531"/>
  <c r="C3530"/>
  <c r="C3529"/>
  <c r="C3528"/>
  <c r="C3527"/>
  <c r="C3526"/>
  <c r="C3525"/>
  <c r="C3524"/>
  <c r="C3523"/>
  <c r="C3522"/>
  <c r="C3521"/>
  <c r="C3520"/>
  <c r="C3519"/>
  <c r="C3518"/>
  <c r="C3517"/>
  <c r="C3516"/>
  <c r="C3515"/>
  <c r="C3514"/>
  <c r="C3513"/>
  <c r="C3512"/>
  <c r="C3511"/>
  <c r="C3510"/>
  <c r="C3509"/>
  <c r="C3508"/>
  <c r="C3507"/>
  <c r="C3506"/>
  <c r="C3505"/>
  <c r="C3504"/>
  <c r="C3503"/>
  <c r="C3502"/>
  <c r="C3501"/>
  <c r="C3500"/>
  <c r="C3499"/>
  <c r="C3498"/>
  <c r="C3497"/>
  <c r="C3496"/>
  <c r="C3495"/>
  <c r="C3494"/>
  <c r="C3493"/>
  <c r="C3492"/>
  <c r="C3491"/>
  <c r="C3490"/>
  <c r="C3489"/>
  <c r="C3488"/>
  <c r="C3487"/>
  <c r="C3486"/>
  <c r="C3485"/>
  <c r="C3484"/>
  <c r="C3483"/>
  <c r="C3482"/>
  <c r="C3481"/>
  <c r="C3480"/>
  <c r="C3479"/>
  <c r="C3478"/>
  <c r="C3477"/>
  <c r="C3476"/>
  <c r="C3475"/>
  <c r="C3474"/>
  <c r="C3473"/>
  <c r="C3472"/>
  <c r="C3471"/>
  <c r="C3470"/>
  <c r="C3469"/>
  <c r="C3468"/>
  <c r="C3467"/>
  <c r="C3466"/>
  <c r="C3465"/>
  <c r="C3464"/>
  <c r="C3463"/>
  <c r="C3462"/>
  <c r="C3461"/>
  <c r="C3460"/>
  <c r="C3459"/>
  <c r="C3458"/>
  <c r="C3457"/>
  <c r="C3456"/>
  <c r="C3455"/>
  <c r="C3454"/>
  <c r="C3453"/>
  <c r="C3452"/>
  <c r="C3451"/>
  <c r="C3450"/>
  <c r="C3449"/>
  <c r="C3448"/>
  <c r="C3447"/>
  <c r="C3446"/>
  <c r="C3445"/>
  <c r="C3444"/>
  <c r="C3443"/>
  <c r="C3442"/>
  <c r="C3441"/>
  <c r="C3440"/>
  <c r="C3439"/>
  <c r="C3438"/>
  <c r="C3437"/>
  <c r="C3436"/>
  <c r="C3435"/>
  <c r="C3434"/>
  <c r="C3433"/>
  <c r="C3432"/>
  <c r="C3431"/>
  <c r="C3430"/>
  <c r="C3429"/>
  <c r="C3428"/>
  <c r="C3427"/>
  <c r="C3426"/>
  <c r="C3425"/>
  <c r="C3424"/>
  <c r="C3423"/>
  <c r="C3422"/>
  <c r="C3421"/>
  <c r="C3420"/>
  <c r="C3419"/>
  <c r="C3418"/>
  <c r="C3417"/>
  <c r="C3416"/>
  <c r="C3415"/>
  <c r="C3414"/>
  <c r="C3413"/>
  <c r="C3412"/>
  <c r="C3411"/>
  <c r="C3410"/>
  <c r="C3409"/>
  <c r="C3408"/>
  <c r="C3407"/>
  <c r="C3406"/>
  <c r="C3405"/>
  <c r="C3404"/>
  <c r="C3403"/>
  <c r="C3402"/>
  <c r="C3401"/>
  <c r="C3400"/>
  <c r="C3399"/>
  <c r="C3398"/>
  <c r="C3397"/>
  <c r="C3396"/>
  <c r="C3395"/>
  <c r="C3394"/>
  <c r="C3393"/>
  <c r="C3392"/>
  <c r="C3391"/>
  <c r="C3390"/>
  <c r="C3389"/>
  <c r="C3388"/>
  <c r="C3387"/>
  <c r="C3386"/>
  <c r="C3385"/>
  <c r="C3384"/>
  <c r="C3383"/>
  <c r="C3382"/>
  <c r="C3381"/>
  <c r="C3380"/>
  <c r="C3379"/>
  <c r="C3378"/>
  <c r="C3377"/>
  <c r="C3376"/>
  <c r="C3375"/>
  <c r="C3374"/>
  <c r="C3373"/>
  <c r="C3372"/>
  <c r="C3371"/>
  <c r="C3370"/>
  <c r="C3369"/>
  <c r="C3368"/>
  <c r="C3367"/>
  <c r="C3366"/>
  <c r="C3365"/>
  <c r="C3364"/>
  <c r="C3363"/>
  <c r="C3362"/>
  <c r="C3361"/>
  <c r="C3360"/>
  <c r="C3359"/>
  <c r="C3358"/>
  <c r="C3357"/>
  <c r="C3356"/>
  <c r="C3355"/>
  <c r="C3354"/>
  <c r="C3353"/>
  <c r="C3352"/>
  <c r="C3351"/>
  <c r="C3350"/>
  <c r="C3349"/>
  <c r="C3348"/>
  <c r="C3347"/>
  <c r="C3346"/>
  <c r="C3345"/>
  <c r="C3344"/>
  <c r="C3343"/>
  <c r="C3342"/>
  <c r="C3341"/>
  <c r="C3340"/>
  <c r="E3339"/>
  <c r="C3339"/>
  <c r="E3338"/>
  <c r="C3338"/>
  <c r="E3337"/>
  <c r="C3337"/>
  <c r="E3336"/>
  <c r="C3336"/>
  <c r="E3335"/>
  <c r="C3335"/>
  <c r="E3334"/>
  <c r="C3334"/>
  <c r="E3333"/>
  <c r="C3333"/>
  <c r="E3332"/>
  <c r="C3332"/>
  <c r="E3331"/>
  <c r="C3331"/>
  <c r="E3330"/>
  <c r="C3330"/>
  <c r="E3329"/>
  <c r="C3329"/>
  <c r="E3328"/>
  <c r="C3328"/>
  <c r="E3327"/>
  <c r="C3327"/>
  <c r="E3326"/>
  <c r="C3326"/>
  <c r="E3325"/>
  <c r="C3325"/>
  <c r="E3324"/>
  <c r="C3324"/>
  <c r="E3323"/>
  <c r="C3323"/>
  <c r="E3322"/>
  <c r="C3322"/>
  <c r="E3321"/>
  <c r="C3321"/>
  <c r="E3320"/>
  <c r="C3320"/>
  <c r="E3319"/>
  <c r="C3319"/>
  <c r="E3318"/>
  <c r="C3318"/>
  <c r="E3317"/>
  <c r="C3317"/>
  <c r="E3316"/>
  <c r="C3316"/>
  <c r="E3315"/>
  <c r="C3315"/>
  <c r="E3314"/>
  <c r="C3314"/>
  <c r="E3313"/>
  <c r="C3313"/>
  <c r="E3312"/>
  <c r="C3312"/>
  <c r="E3311"/>
  <c r="C3311"/>
  <c r="E3310"/>
  <c r="C3310"/>
  <c r="E3309"/>
  <c r="C3309"/>
  <c r="E3308"/>
  <c r="C3308"/>
  <c r="E3307"/>
  <c r="C3307"/>
  <c r="E3306"/>
  <c r="C3306"/>
  <c r="E3305"/>
  <c r="C3305"/>
  <c r="E3304"/>
  <c r="C3304"/>
  <c r="E3303"/>
  <c r="C3303"/>
  <c r="E3302"/>
  <c r="C3302"/>
  <c r="E3301"/>
  <c r="C3301"/>
  <c r="E3300"/>
  <c r="C3300"/>
  <c r="E3299"/>
  <c r="C3299"/>
  <c r="E3298"/>
  <c r="C3298"/>
  <c r="E3297"/>
  <c r="C3297"/>
  <c r="E3296"/>
  <c r="C3296"/>
  <c r="E3295"/>
  <c r="C3295"/>
  <c r="E3294"/>
  <c r="C3294"/>
  <c r="E3293"/>
  <c r="C3293"/>
  <c r="E3292"/>
  <c r="C3292"/>
  <c r="E3291"/>
  <c r="C3291"/>
  <c r="E3290"/>
  <c r="C3290"/>
  <c r="E3289"/>
  <c r="C3289"/>
  <c r="E3288"/>
  <c r="C3288"/>
  <c r="E3287"/>
  <c r="C3287"/>
  <c r="E3286"/>
  <c r="C3286"/>
  <c r="E3285"/>
  <c r="C3285"/>
  <c r="E3284"/>
  <c r="C3284"/>
  <c r="E3283"/>
  <c r="C3283"/>
  <c r="E3282"/>
  <c r="C3282"/>
  <c r="E3281"/>
  <c r="C3281"/>
  <c r="E3280"/>
  <c r="C3280"/>
  <c r="E3279"/>
  <c r="C3279"/>
  <c r="E3278"/>
  <c r="C3278"/>
  <c r="E3277"/>
  <c r="C3277"/>
  <c r="E3276"/>
  <c r="C3276"/>
  <c r="E3275"/>
  <c r="C3275"/>
  <c r="E3274"/>
  <c r="C3274"/>
  <c r="E3273"/>
  <c r="C3273"/>
  <c r="E3272"/>
  <c r="C3272"/>
  <c r="E3271"/>
  <c r="C3271"/>
  <c r="E3270"/>
  <c r="C3270"/>
  <c r="E3269"/>
  <c r="C3269"/>
  <c r="E3268"/>
  <c r="C3268"/>
  <c r="E3267"/>
  <c r="C3267"/>
  <c r="E3266"/>
  <c r="C3266"/>
  <c r="E3265"/>
  <c r="C3265"/>
  <c r="E3264"/>
  <c r="C3264"/>
  <c r="E3263"/>
  <c r="C3263"/>
  <c r="E3262"/>
  <c r="C3262"/>
  <c r="E3261"/>
  <c r="C3261"/>
  <c r="E3260"/>
  <c r="C3260"/>
  <c r="E3259"/>
  <c r="C3259"/>
  <c r="E3258"/>
  <c r="C3258"/>
  <c r="E3257"/>
  <c r="C3257"/>
  <c r="E3256"/>
  <c r="C3256"/>
  <c r="E3255"/>
  <c r="C3255"/>
  <c r="E3254"/>
  <c r="C3254"/>
  <c r="E3253"/>
  <c r="C3253"/>
  <c r="E3252"/>
  <c r="C3252"/>
  <c r="E3251"/>
  <c r="C3251"/>
  <c r="E3250"/>
  <c r="C3250"/>
  <c r="E3249"/>
  <c r="C3249"/>
  <c r="E3248"/>
  <c r="C3248"/>
  <c r="E3247"/>
  <c r="C3247"/>
  <c r="E3246"/>
  <c r="C3246"/>
  <c r="E3245"/>
  <c r="C3245"/>
  <c r="E3244"/>
  <c r="C3244"/>
  <c r="E3243"/>
  <c r="C3243"/>
  <c r="E3242"/>
  <c r="C3242"/>
  <c r="E3241"/>
  <c r="C3241"/>
  <c r="E3240"/>
  <c r="C3240"/>
  <c r="E3239"/>
  <c r="C3239"/>
  <c r="E3238"/>
  <c r="C3238"/>
  <c r="E3237"/>
  <c r="C3237"/>
  <c r="E3236"/>
  <c r="C3236"/>
  <c r="E3235"/>
  <c r="C3235"/>
  <c r="E3234"/>
  <c r="C3234"/>
  <c r="E3233"/>
  <c r="C3233"/>
  <c r="E3232"/>
  <c r="C3232"/>
  <c r="E3231"/>
  <c r="C3231"/>
  <c r="E3230"/>
  <c r="C3230"/>
  <c r="E3229"/>
  <c r="C3229"/>
  <c r="E3228"/>
  <c r="C3228"/>
  <c r="E3227"/>
  <c r="C3227"/>
  <c r="E3226"/>
  <c r="C3226"/>
  <c r="E3225"/>
  <c r="C3225"/>
  <c r="E3224"/>
  <c r="C3224"/>
  <c r="E3223"/>
  <c r="C3223"/>
  <c r="E3222"/>
  <c r="C3222"/>
  <c r="E3221"/>
  <c r="C3221"/>
  <c r="E3220"/>
  <c r="C3220"/>
  <c r="E3219"/>
  <c r="C3219"/>
  <c r="E3218"/>
  <c r="C3218"/>
  <c r="E3217"/>
  <c r="C3217"/>
  <c r="E3216"/>
  <c r="C3216"/>
  <c r="E3215"/>
  <c r="C3215"/>
  <c r="E3214"/>
  <c r="C3214"/>
  <c r="E3213"/>
  <c r="C3213"/>
  <c r="E3212"/>
  <c r="C3212"/>
  <c r="E3211"/>
  <c r="C3211"/>
  <c r="E3210"/>
  <c r="C3210"/>
  <c r="E3209"/>
  <c r="C3209"/>
  <c r="E3208"/>
  <c r="C3208"/>
  <c r="E3207"/>
  <c r="C3207"/>
  <c r="E3206"/>
  <c r="C3206"/>
  <c r="E3205"/>
  <c r="C3205"/>
  <c r="E3204"/>
  <c r="C3204"/>
  <c r="E3203"/>
  <c r="C3203"/>
  <c r="E3202"/>
  <c r="C3202"/>
  <c r="E3201"/>
  <c r="C3201"/>
  <c r="E3200"/>
  <c r="C3200"/>
  <c r="E3199"/>
  <c r="C3199"/>
  <c r="E3198"/>
  <c r="C3198"/>
  <c r="E3197"/>
  <c r="C3197"/>
  <c r="E3196"/>
  <c r="C3196"/>
  <c r="E3195"/>
  <c r="C3195"/>
  <c r="E3194"/>
  <c r="C3194"/>
  <c r="E3193"/>
  <c r="C3193"/>
  <c r="E3192"/>
  <c r="C3192"/>
  <c r="E3191"/>
  <c r="C3191"/>
  <c r="E3190"/>
  <c r="C3190"/>
  <c r="E3189"/>
  <c r="C3189"/>
  <c r="E3188"/>
  <c r="C3188"/>
  <c r="E3187"/>
  <c r="C3187"/>
  <c r="E3186"/>
  <c r="C3186"/>
  <c r="E3185"/>
  <c r="C3185"/>
  <c r="E3184"/>
  <c r="C3184"/>
  <c r="E3183"/>
  <c r="C3183"/>
  <c r="E3182"/>
  <c r="C3182"/>
  <c r="E3181"/>
  <c r="C3181"/>
  <c r="E3180"/>
  <c r="C3180"/>
  <c r="E3179"/>
  <c r="C3179"/>
  <c r="E3178"/>
  <c r="C3178"/>
  <c r="E3177"/>
  <c r="C3177"/>
  <c r="E3176"/>
  <c r="C3176"/>
  <c r="E3175"/>
  <c r="C3175"/>
  <c r="E3174"/>
  <c r="C3174"/>
  <c r="E3173"/>
  <c r="C3173"/>
  <c r="E3172"/>
  <c r="C3172"/>
  <c r="E3171"/>
  <c r="C3171"/>
  <c r="E3170"/>
  <c r="C3170"/>
  <c r="E3169"/>
  <c r="C3169"/>
  <c r="E3168"/>
  <c r="C3168"/>
  <c r="E3167"/>
  <c r="C3167"/>
  <c r="E3166"/>
  <c r="C3166"/>
  <c r="E3165"/>
  <c r="C3165"/>
  <c r="E3164"/>
  <c r="C3164"/>
  <c r="E3163"/>
  <c r="C3163"/>
  <c r="E3162"/>
  <c r="C3162"/>
  <c r="E3161"/>
  <c r="C3161"/>
  <c r="E3160"/>
  <c r="C3160"/>
  <c r="E3159"/>
  <c r="C3159"/>
  <c r="E3158"/>
  <c r="C3158"/>
  <c r="E3157"/>
  <c r="C3157"/>
  <c r="E3156"/>
  <c r="C3156"/>
  <c r="E3155"/>
  <c r="C3155"/>
  <c r="E3154"/>
  <c r="C3154"/>
  <c r="E3153"/>
  <c r="C3153"/>
  <c r="E3152"/>
  <c r="C3152"/>
  <c r="E3151"/>
  <c r="C3151"/>
  <c r="E3150"/>
  <c r="C3150"/>
  <c r="E3149"/>
  <c r="C3149"/>
  <c r="E3148"/>
  <c r="C3148"/>
  <c r="E3147"/>
  <c r="C3147"/>
  <c r="E3146"/>
  <c r="C3146"/>
  <c r="E3145"/>
  <c r="C3145"/>
  <c r="E3144"/>
  <c r="C3144"/>
  <c r="E3143"/>
  <c r="C3143"/>
  <c r="E3142"/>
  <c r="C3142"/>
  <c r="E3141"/>
  <c r="C3141"/>
  <c r="E3140"/>
  <c r="C3140"/>
  <c r="E3139"/>
  <c r="C3139"/>
  <c r="E3138"/>
  <c r="C3138"/>
  <c r="E3137"/>
  <c r="C3137"/>
  <c r="E3136"/>
  <c r="C3136"/>
  <c r="E3135"/>
  <c r="C3135"/>
  <c r="E3134"/>
  <c r="C3134"/>
  <c r="E3133"/>
  <c r="C3133"/>
  <c r="E3132"/>
  <c r="C3132"/>
  <c r="E3131"/>
  <c r="C3131"/>
  <c r="E3130"/>
  <c r="C3130"/>
  <c r="E3129"/>
  <c r="C3129"/>
  <c r="E3128"/>
  <c r="C3128"/>
  <c r="E3127"/>
  <c r="C3127"/>
  <c r="E3126"/>
  <c r="C3126"/>
  <c r="E3125"/>
  <c r="C3125"/>
  <c r="E3124"/>
  <c r="C3124"/>
  <c r="E3123"/>
  <c r="C3123"/>
  <c r="E3122"/>
  <c r="C3122"/>
  <c r="E3121"/>
  <c r="C3121"/>
  <c r="E3120"/>
  <c r="C3120"/>
  <c r="E3119"/>
  <c r="C3119"/>
  <c r="E3118"/>
  <c r="C3118"/>
  <c r="E3117"/>
  <c r="C3117"/>
  <c r="E3116"/>
  <c r="C3116"/>
  <c r="E3115"/>
  <c r="C3115"/>
  <c r="E3114"/>
  <c r="C3114"/>
  <c r="E3113"/>
  <c r="C3113"/>
  <c r="E3112"/>
  <c r="C3112"/>
  <c r="E3111"/>
  <c r="C3111"/>
  <c r="E3110"/>
  <c r="C3110"/>
  <c r="E3109"/>
  <c r="C3109"/>
  <c r="E3108"/>
  <c r="C3108"/>
  <c r="E3107"/>
  <c r="C3107"/>
  <c r="E3106"/>
  <c r="C3106"/>
  <c r="E3105"/>
  <c r="C3105"/>
  <c r="E3104"/>
  <c r="C3104"/>
  <c r="E3103"/>
  <c r="C3103"/>
  <c r="E3102"/>
  <c r="C3102"/>
  <c r="E3101"/>
  <c r="C3101"/>
  <c r="E3100"/>
  <c r="C3100"/>
  <c r="E3099"/>
  <c r="C3099"/>
  <c r="E3098"/>
  <c r="C3098"/>
  <c r="E3097"/>
  <c r="C3097"/>
  <c r="E3096"/>
  <c r="C3096"/>
  <c r="E3095"/>
  <c r="C3095"/>
  <c r="E3094"/>
  <c r="C3094"/>
  <c r="E3093"/>
  <c r="C3093"/>
  <c r="E3092"/>
  <c r="C3092"/>
  <c r="E3091"/>
  <c r="C3091"/>
  <c r="E3090"/>
  <c r="C3090"/>
  <c r="E3089"/>
  <c r="C3089"/>
  <c r="E3088"/>
  <c r="C3088"/>
  <c r="E3087"/>
  <c r="C3087"/>
  <c r="E3086"/>
  <c r="C3086"/>
  <c r="E3085"/>
  <c r="C3085"/>
  <c r="E3084"/>
  <c r="C3084"/>
  <c r="E3083"/>
  <c r="C3083"/>
  <c r="E3082"/>
  <c r="C3082"/>
  <c r="E3081"/>
  <c r="C3081"/>
  <c r="E3080"/>
  <c r="C3080"/>
  <c r="E3079"/>
  <c r="C3079"/>
  <c r="E3078"/>
  <c r="C3078"/>
  <c r="E3077"/>
  <c r="C3077"/>
  <c r="E3076"/>
  <c r="C3076"/>
  <c r="E3075"/>
  <c r="C3075"/>
  <c r="E3074"/>
  <c r="C3074"/>
  <c r="E3073"/>
  <c r="C3073"/>
  <c r="E3072"/>
  <c r="C3072"/>
  <c r="E3071"/>
  <c r="C3071"/>
  <c r="E3070"/>
  <c r="C3070"/>
  <c r="E3069"/>
  <c r="C3069"/>
  <c r="E3068"/>
  <c r="C3068"/>
  <c r="E3067"/>
  <c r="C3067"/>
  <c r="E3066"/>
  <c r="C3066"/>
  <c r="E3065"/>
  <c r="C3065"/>
  <c r="E3064"/>
  <c r="C3064"/>
  <c r="E3063"/>
  <c r="C3063"/>
  <c r="E3062"/>
  <c r="C3062"/>
  <c r="E3061"/>
  <c r="C3061"/>
  <c r="E3060"/>
  <c r="C3060"/>
  <c r="E3059"/>
  <c r="C3059"/>
  <c r="E3058"/>
  <c r="C3058"/>
  <c r="E3057"/>
  <c r="C3057"/>
  <c r="E3056"/>
  <c r="C3056"/>
  <c r="E3055"/>
  <c r="C3055"/>
  <c r="E3054"/>
  <c r="C3054"/>
  <c r="E3053"/>
  <c r="C3053"/>
  <c r="E3052"/>
  <c r="C3052"/>
  <c r="E3051"/>
  <c r="C3051"/>
  <c r="E3050"/>
  <c r="C3050"/>
  <c r="E3049"/>
  <c r="C3049"/>
  <c r="E3048"/>
  <c r="C3048"/>
  <c r="E3047"/>
  <c r="C3047"/>
  <c r="E3046"/>
  <c r="C3046"/>
  <c r="E3045"/>
  <c r="C3045"/>
  <c r="E3044"/>
  <c r="C3044"/>
  <c r="E3043"/>
  <c r="C3043"/>
  <c r="E3042"/>
  <c r="C3042"/>
  <c r="E3041"/>
  <c r="C3041"/>
  <c r="E3040"/>
  <c r="C3040"/>
  <c r="E3039"/>
  <c r="C3039"/>
  <c r="E3038"/>
  <c r="C3038"/>
  <c r="E3037"/>
  <c r="C3037"/>
  <c r="E3036"/>
  <c r="C3036"/>
  <c r="E3035"/>
  <c r="C3035"/>
  <c r="E3034"/>
  <c r="C3034"/>
  <c r="E3033"/>
  <c r="C3033"/>
  <c r="E3032"/>
  <c r="C3032"/>
  <c r="E3031"/>
  <c r="C3031"/>
  <c r="E3030"/>
  <c r="C3030"/>
  <c r="E3029"/>
  <c r="C3029"/>
  <c r="E3028"/>
  <c r="C3028"/>
  <c r="E3027"/>
  <c r="C3027"/>
  <c r="E3026"/>
  <c r="C3026"/>
  <c r="E3025"/>
  <c r="C3025"/>
  <c r="E3024"/>
  <c r="C3024"/>
  <c r="E3023"/>
  <c r="C3023"/>
  <c r="E3022"/>
  <c r="C3022"/>
  <c r="E3021"/>
  <c r="C3021"/>
  <c r="E3020"/>
  <c r="C3020"/>
  <c r="E3019"/>
  <c r="C3019"/>
  <c r="E3018"/>
  <c r="C3018"/>
  <c r="E3017"/>
  <c r="C3017"/>
  <c r="E3016"/>
  <c r="C3016"/>
  <c r="E3015"/>
  <c r="C3015"/>
  <c r="E3014"/>
  <c r="C3014"/>
  <c r="E3013"/>
  <c r="C3013"/>
  <c r="E3012"/>
  <c r="C3012"/>
  <c r="E3011"/>
  <c r="C3011"/>
  <c r="E3010"/>
  <c r="C3010"/>
  <c r="E3009"/>
  <c r="C3009"/>
  <c r="E3008"/>
  <c r="C3008"/>
  <c r="E3007"/>
  <c r="C3007"/>
  <c r="E3006"/>
  <c r="C3006"/>
  <c r="E3005"/>
  <c r="C3005"/>
  <c r="E3004"/>
  <c r="C3004"/>
  <c r="E3003"/>
  <c r="C3003"/>
  <c r="E3002"/>
  <c r="C3002"/>
  <c r="E3001"/>
  <c r="C3001"/>
  <c r="E3000"/>
  <c r="C3000"/>
  <c r="E2999"/>
  <c r="C2999"/>
  <c r="E2998"/>
  <c r="C2998"/>
  <c r="E2997"/>
  <c r="C2997"/>
  <c r="E2996"/>
  <c r="C2996"/>
  <c r="E2995"/>
  <c r="C2995"/>
  <c r="E2994"/>
  <c r="C2994"/>
  <c r="E2993"/>
  <c r="C2993"/>
  <c r="E2992"/>
  <c r="C2992"/>
  <c r="E2991"/>
  <c r="C2991"/>
  <c r="E2990"/>
  <c r="C2990"/>
  <c r="E2989"/>
  <c r="C2989"/>
  <c r="E2988"/>
  <c r="C2988"/>
  <c r="E2987"/>
  <c r="C2987"/>
  <c r="E2986"/>
  <c r="C2986"/>
  <c r="E2985"/>
  <c r="C2985"/>
  <c r="E2984"/>
  <c r="C2984"/>
  <c r="E2983"/>
  <c r="C2983"/>
  <c r="E2982"/>
  <c r="C2982"/>
  <c r="E2981"/>
  <c r="C2981"/>
  <c r="E2980"/>
  <c r="C2980"/>
  <c r="E2979"/>
  <c r="C2979"/>
  <c r="E2978"/>
  <c r="C2978"/>
  <c r="E2977"/>
  <c r="C2977"/>
  <c r="E2976"/>
  <c r="C2976"/>
  <c r="E2975"/>
  <c r="C2975"/>
  <c r="E2974"/>
  <c r="C2974"/>
  <c r="E2973"/>
  <c r="C2973"/>
  <c r="E2972"/>
  <c r="C2972"/>
  <c r="E2971"/>
  <c r="C2971"/>
  <c r="E2970"/>
  <c r="C2970"/>
  <c r="E2969"/>
  <c r="C2969"/>
  <c r="E2968"/>
  <c r="C2968"/>
  <c r="E2967"/>
  <c r="C2967"/>
  <c r="E2966"/>
  <c r="C2966"/>
  <c r="E2965"/>
  <c r="C2965"/>
  <c r="E2964"/>
  <c r="C2964"/>
  <c r="E2963"/>
  <c r="C2963"/>
  <c r="E2962"/>
  <c r="C2962"/>
  <c r="E2961"/>
  <c r="C2961"/>
  <c r="E2960"/>
  <c r="C2960"/>
  <c r="E2959"/>
  <c r="C2959"/>
  <c r="E2958"/>
  <c r="C2958"/>
  <c r="E2957"/>
  <c r="C2957"/>
  <c r="E2956"/>
  <c r="C2956"/>
  <c r="E2955"/>
  <c r="C2955"/>
  <c r="E2954"/>
  <c r="C2954"/>
  <c r="E2953"/>
  <c r="C2953"/>
  <c r="E2952"/>
  <c r="C2952"/>
  <c r="E2951"/>
  <c r="C2951"/>
  <c r="E2950"/>
  <c r="C2950"/>
  <c r="E2949"/>
  <c r="C2949"/>
  <c r="E2948"/>
  <c r="C2948"/>
  <c r="E2947"/>
  <c r="C2947"/>
  <c r="E2946"/>
  <c r="C2946"/>
  <c r="E2945"/>
  <c r="C2945"/>
  <c r="E2944"/>
  <c r="C2944"/>
  <c r="E2943"/>
  <c r="C2943"/>
  <c r="E2942"/>
  <c r="C2942"/>
  <c r="E2941"/>
  <c r="C2941"/>
  <c r="E2940"/>
  <c r="C2940"/>
  <c r="E2939"/>
  <c r="C2939"/>
  <c r="E2938"/>
  <c r="C2938"/>
  <c r="E2937"/>
  <c r="C2937"/>
  <c r="E2936"/>
  <c r="C2936"/>
  <c r="E2935"/>
  <c r="C2935"/>
  <c r="E2934"/>
  <c r="C2934"/>
  <c r="E2933"/>
  <c r="C2933"/>
  <c r="E2932"/>
  <c r="C2932"/>
  <c r="E2931"/>
  <c r="C2931"/>
  <c r="E2930"/>
  <c r="C2930"/>
  <c r="E2929"/>
  <c r="C2929"/>
  <c r="E2928"/>
  <c r="C2928"/>
  <c r="E2927"/>
  <c r="C2927"/>
  <c r="E2926"/>
  <c r="C2926"/>
  <c r="E2925"/>
  <c r="C2925"/>
  <c r="E2924"/>
  <c r="C2924"/>
  <c r="E2923"/>
  <c r="C2923"/>
  <c r="E2922"/>
  <c r="C2922"/>
  <c r="E2921"/>
  <c r="C2921"/>
  <c r="E2920"/>
  <c r="C2920"/>
  <c r="E2919"/>
  <c r="C2919"/>
  <c r="E2918"/>
  <c r="C2918"/>
  <c r="E2917"/>
  <c r="C2917"/>
  <c r="E2916"/>
  <c r="C2916"/>
  <c r="E2915"/>
  <c r="C2915"/>
  <c r="E2914"/>
  <c r="C2914"/>
  <c r="E2913"/>
  <c r="C2913"/>
  <c r="E2912"/>
  <c r="C2912"/>
  <c r="E2911"/>
  <c r="C2911"/>
  <c r="E2910"/>
  <c r="C2910"/>
  <c r="E2909"/>
  <c r="C2909"/>
  <c r="E2908"/>
  <c r="C2908"/>
  <c r="E2907"/>
  <c r="C2907"/>
  <c r="E2906"/>
  <c r="C2906"/>
  <c r="E2905"/>
  <c r="C2905"/>
  <c r="E2904"/>
  <c r="C2904"/>
  <c r="E2903"/>
  <c r="C2903"/>
  <c r="E2902"/>
  <c r="C2902"/>
  <c r="E2901"/>
  <c r="C2901"/>
  <c r="E2900"/>
  <c r="C2900"/>
  <c r="E2899"/>
  <c r="C2899"/>
  <c r="E2898"/>
  <c r="C2898"/>
  <c r="E2897"/>
  <c r="C2897"/>
  <c r="E2896"/>
  <c r="C2896"/>
  <c r="E2895"/>
  <c r="C2895"/>
  <c r="E2894"/>
  <c r="C2894"/>
  <c r="E2893"/>
  <c r="C2893"/>
  <c r="E2892"/>
  <c r="C2892"/>
  <c r="E2891"/>
  <c r="C2891"/>
  <c r="E2890"/>
  <c r="C2890"/>
  <c r="E2889"/>
  <c r="C2889"/>
  <c r="E2888"/>
  <c r="C2888"/>
  <c r="E2887"/>
  <c r="C2887"/>
  <c r="E2886"/>
  <c r="C2886"/>
  <c r="E2885"/>
  <c r="C2885"/>
  <c r="E2884"/>
  <c r="C2884"/>
  <c r="E2883"/>
  <c r="C2883"/>
  <c r="E2882"/>
  <c r="C2882"/>
  <c r="E2881"/>
  <c r="C2881"/>
  <c r="E2880"/>
  <c r="C2880"/>
  <c r="E2879"/>
  <c r="C2879"/>
  <c r="E2878"/>
  <c r="C2878"/>
  <c r="E2877"/>
  <c r="C2877"/>
  <c r="E2876"/>
  <c r="C2876"/>
  <c r="E2875"/>
  <c r="C2875"/>
  <c r="E2874"/>
  <c r="C2874"/>
  <c r="E2873"/>
  <c r="C2873"/>
  <c r="E2872"/>
  <c r="C2872"/>
  <c r="E2871"/>
  <c r="C2871"/>
  <c r="E2870"/>
  <c r="C2870"/>
  <c r="E2869"/>
  <c r="C2869"/>
  <c r="E2868"/>
  <c r="C2868"/>
  <c r="E2867"/>
  <c r="C2867"/>
  <c r="E2866"/>
  <c r="C2866"/>
  <c r="E2865"/>
  <c r="C2865"/>
  <c r="E2864"/>
  <c r="C2864"/>
  <c r="E2863"/>
  <c r="C2863"/>
  <c r="E2862"/>
  <c r="C2862"/>
  <c r="E2861"/>
  <c r="C2861"/>
  <c r="E2860"/>
  <c r="C2860"/>
  <c r="E2859"/>
  <c r="C2859"/>
  <c r="E2858"/>
  <c r="C2858"/>
  <c r="E2857"/>
  <c r="C2857"/>
  <c r="E2856"/>
  <c r="C2856"/>
  <c r="E2855"/>
  <c r="C2855"/>
  <c r="E2854"/>
  <c r="C2854"/>
  <c r="E2853"/>
  <c r="C2853"/>
  <c r="E2852"/>
  <c r="C2852"/>
  <c r="E2851"/>
  <c r="C2851"/>
  <c r="E2850"/>
  <c r="C2850"/>
  <c r="E2849"/>
  <c r="C2849"/>
  <c r="E2848"/>
  <c r="C2848"/>
  <c r="E2847"/>
  <c r="C2847"/>
  <c r="E2846"/>
  <c r="C2846"/>
  <c r="E2845"/>
  <c r="C2845"/>
  <c r="E2844"/>
  <c r="C2844"/>
  <c r="E2843"/>
  <c r="C2843"/>
  <c r="E2842"/>
  <c r="C2842"/>
  <c r="E2841"/>
  <c r="C2841"/>
  <c r="E2840"/>
  <c r="C2840"/>
  <c r="E2839"/>
  <c r="C2839"/>
  <c r="E2838"/>
  <c r="C2838"/>
  <c r="E2837"/>
  <c r="C2837"/>
  <c r="E2836"/>
  <c r="C2836"/>
  <c r="E2835"/>
  <c r="C2835"/>
  <c r="E2834"/>
  <c r="C2834"/>
  <c r="E2833"/>
  <c r="C2833"/>
  <c r="E2832"/>
  <c r="C2832"/>
  <c r="E2831"/>
  <c r="C2831"/>
  <c r="E2830"/>
  <c r="C2830"/>
  <c r="E2829"/>
  <c r="C2829"/>
  <c r="E2828"/>
  <c r="C2828"/>
  <c r="E2827"/>
  <c r="C2827"/>
  <c r="E2826"/>
  <c r="C2826"/>
  <c r="E2825"/>
  <c r="C2825"/>
  <c r="E2824"/>
  <c r="C2824"/>
  <c r="E2823"/>
  <c r="C2823"/>
  <c r="E2822"/>
  <c r="C2822"/>
  <c r="E2821"/>
  <c r="C2821"/>
  <c r="E2820"/>
  <c r="C2820"/>
  <c r="E2819"/>
  <c r="C2819"/>
  <c r="E2818"/>
  <c r="C2818"/>
  <c r="E2817"/>
  <c r="C2817"/>
  <c r="E2816"/>
  <c r="C2816"/>
  <c r="E2815"/>
  <c r="C2815"/>
  <c r="E2814"/>
  <c r="C2814"/>
  <c r="E2813"/>
  <c r="C2813"/>
  <c r="E2812"/>
  <c r="C2812"/>
  <c r="E2811"/>
  <c r="C2811"/>
  <c r="E2810"/>
  <c r="C2810"/>
  <c r="E2809"/>
  <c r="C2809"/>
  <c r="E2808"/>
  <c r="C2808"/>
  <c r="E2807"/>
  <c r="C2807"/>
  <c r="E2806"/>
  <c r="C2806"/>
  <c r="E2805"/>
  <c r="C2805"/>
  <c r="E2804"/>
  <c r="C2804"/>
  <c r="E2803"/>
  <c r="C2803"/>
  <c r="E2802"/>
  <c r="C2802"/>
  <c r="E2801"/>
  <c r="C2801"/>
  <c r="E2800"/>
  <c r="C2800"/>
  <c r="E2799"/>
  <c r="C2799"/>
  <c r="E2798"/>
  <c r="C2798"/>
  <c r="E2797"/>
  <c r="C2797"/>
  <c r="E2796"/>
  <c r="C2796"/>
  <c r="E2795"/>
  <c r="C2795"/>
  <c r="E2794"/>
  <c r="C2794"/>
  <c r="E2793"/>
  <c r="C2793"/>
  <c r="E2792"/>
  <c r="C2792"/>
  <c r="E2791"/>
  <c r="C2791"/>
  <c r="E2790"/>
  <c r="C2790"/>
  <c r="E2789"/>
  <c r="C2789"/>
  <c r="E2788"/>
  <c r="C2788"/>
  <c r="E2787"/>
  <c r="C2787"/>
  <c r="E2786"/>
  <c r="C2786"/>
  <c r="E2785"/>
  <c r="C2785"/>
  <c r="E2784"/>
  <c r="C2784"/>
  <c r="E2783"/>
  <c r="C2783"/>
  <c r="E2782"/>
  <c r="C2782"/>
  <c r="E2781"/>
  <c r="C2781"/>
  <c r="E2780"/>
  <c r="C2780"/>
  <c r="E2779"/>
  <c r="C2779"/>
  <c r="E2778"/>
  <c r="C2778"/>
  <c r="E2777"/>
  <c r="C2777"/>
  <c r="E2776"/>
  <c r="C2776"/>
  <c r="E2775"/>
  <c r="C2775"/>
  <c r="E2774"/>
  <c r="C2774"/>
  <c r="E2773"/>
  <c r="C2773"/>
  <c r="E2772"/>
  <c r="C2772"/>
  <c r="E2771"/>
  <c r="C2771"/>
  <c r="E2770"/>
  <c r="C2770"/>
  <c r="E2769"/>
  <c r="C2769"/>
  <c r="E2768"/>
  <c r="C2768"/>
  <c r="E2767"/>
  <c r="C2767"/>
  <c r="E2766"/>
  <c r="C2766"/>
  <c r="E2765"/>
  <c r="C2765"/>
  <c r="E2764"/>
  <c r="C2764"/>
  <c r="E2763"/>
  <c r="C2763"/>
  <c r="E2762"/>
  <c r="C2762"/>
  <c r="E2761"/>
  <c r="C2761"/>
  <c r="E2760"/>
  <c r="C2760"/>
  <c r="E2759"/>
  <c r="C2759"/>
  <c r="E2758"/>
  <c r="C2758"/>
  <c r="E2757"/>
  <c r="C2757"/>
  <c r="E2756"/>
  <c r="C2756"/>
  <c r="E2755"/>
  <c r="C2755"/>
  <c r="E2754"/>
  <c r="C2754"/>
  <c r="E2753"/>
  <c r="C2753"/>
  <c r="E2752"/>
  <c r="C2752"/>
  <c r="E2751"/>
  <c r="C2751"/>
  <c r="E2750"/>
  <c r="C2750"/>
  <c r="E2749"/>
  <c r="C2749"/>
  <c r="E2748"/>
  <c r="C2748"/>
  <c r="E2747"/>
  <c r="C2747"/>
  <c r="E2746"/>
  <c r="C2746"/>
  <c r="E2745"/>
  <c r="C2745"/>
  <c r="E2744"/>
  <c r="C2744"/>
  <c r="E2743"/>
  <c r="C2743"/>
  <c r="E2742"/>
  <c r="C2742"/>
  <c r="E2741"/>
  <c r="C2741"/>
  <c r="E2740"/>
  <c r="C2740"/>
  <c r="E2739"/>
  <c r="C2739"/>
  <c r="E2738"/>
  <c r="C2738"/>
  <c r="E2737"/>
  <c r="C2737"/>
  <c r="E2736"/>
  <c r="C2736"/>
  <c r="E2735"/>
  <c r="C2735"/>
  <c r="E2734"/>
  <c r="C2734"/>
  <c r="E2733"/>
  <c r="C2733"/>
  <c r="E2732"/>
  <c r="C2732"/>
  <c r="E2731"/>
  <c r="C2731"/>
  <c r="E2730"/>
  <c r="C2730"/>
  <c r="E2729"/>
  <c r="C2729"/>
  <c r="E2728"/>
  <c r="C2728"/>
  <c r="E2727"/>
  <c r="C2727"/>
  <c r="E2726"/>
  <c r="C2726"/>
  <c r="E2725"/>
  <c r="C2725"/>
  <c r="E2724"/>
  <c r="C2724"/>
  <c r="E2723"/>
  <c r="C2723"/>
  <c r="E2722"/>
  <c r="C2722"/>
  <c r="E2721"/>
  <c r="C2721"/>
  <c r="E2720"/>
  <c r="C2720"/>
  <c r="E2719"/>
  <c r="C2719"/>
  <c r="E2718"/>
  <c r="C2718"/>
  <c r="E2717"/>
  <c r="C2717"/>
  <c r="E2716"/>
  <c r="C2716"/>
  <c r="E2715"/>
  <c r="C2715"/>
  <c r="E2714"/>
  <c r="C2714"/>
  <c r="E2713"/>
  <c r="C2713"/>
  <c r="E2712"/>
  <c r="C2712"/>
  <c r="E2711"/>
  <c r="C2711"/>
  <c r="E2710"/>
  <c r="C2710"/>
  <c r="E2709"/>
  <c r="C2709"/>
  <c r="E2708"/>
  <c r="C2708"/>
  <c r="E2707"/>
  <c r="C2707"/>
  <c r="E2706"/>
  <c r="C2706"/>
  <c r="E2705"/>
  <c r="C2705"/>
  <c r="E2704"/>
  <c r="C2704"/>
  <c r="E2703"/>
  <c r="C2703"/>
  <c r="E2702"/>
  <c r="C2702"/>
  <c r="E2701"/>
  <c r="C2701"/>
  <c r="E2700"/>
  <c r="C2700"/>
  <c r="E2699"/>
  <c r="C2699"/>
  <c r="E2698"/>
  <c r="C2698"/>
  <c r="E2697"/>
  <c r="C2697"/>
  <c r="E2696"/>
  <c r="C2696"/>
  <c r="E2695"/>
  <c r="C2695"/>
  <c r="E2694"/>
  <c r="C2694"/>
  <c r="E2693"/>
  <c r="C2693"/>
  <c r="E2692"/>
  <c r="C2692"/>
  <c r="E2691"/>
  <c r="C2691"/>
  <c r="E2690"/>
  <c r="C2690"/>
  <c r="E2689"/>
  <c r="C2689"/>
  <c r="E2688"/>
  <c r="C2688"/>
  <c r="E2687"/>
  <c r="C2687"/>
  <c r="E2686"/>
  <c r="C2686"/>
  <c r="E2685"/>
  <c r="C2685"/>
  <c r="E2684"/>
  <c r="C2684"/>
  <c r="E2683"/>
  <c r="C2683"/>
  <c r="E2682"/>
  <c r="C2682"/>
  <c r="E2681"/>
  <c r="C2681"/>
  <c r="E2680"/>
  <c r="C2680"/>
  <c r="E2679"/>
  <c r="C2679"/>
  <c r="E2678"/>
  <c r="C2678"/>
  <c r="E2677"/>
  <c r="C2677"/>
  <c r="E2676"/>
  <c r="C2676"/>
  <c r="E2675"/>
  <c r="C2675"/>
  <c r="E2674"/>
  <c r="C2674"/>
  <c r="E2673"/>
  <c r="C2673"/>
  <c r="E2672"/>
  <c r="C2672"/>
  <c r="E2671"/>
  <c r="C2671"/>
  <c r="E2670"/>
  <c r="C2670"/>
  <c r="E2669"/>
  <c r="C2669"/>
  <c r="E2668"/>
  <c r="C2668"/>
  <c r="E2667"/>
  <c r="C2667"/>
  <c r="E2666"/>
  <c r="C2666"/>
  <c r="E2665"/>
  <c r="C2665"/>
  <c r="E2664"/>
  <c r="C2664"/>
  <c r="E2663"/>
  <c r="C2663"/>
  <c r="E2662"/>
  <c r="C2662"/>
  <c r="E2661"/>
  <c r="C2661"/>
  <c r="E2660"/>
  <c r="C2660"/>
  <c r="E2659"/>
  <c r="C2659"/>
  <c r="E2658"/>
  <c r="C2658"/>
  <c r="E2657"/>
  <c r="C2657"/>
  <c r="E2656"/>
  <c r="C2656"/>
  <c r="E2655"/>
  <c r="C2655"/>
  <c r="E2654"/>
  <c r="C2654"/>
  <c r="E2653"/>
  <c r="C2653"/>
  <c r="E2652"/>
  <c r="C2652"/>
  <c r="E2651"/>
  <c r="C2651"/>
  <c r="E2650"/>
  <c r="C2650"/>
  <c r="E2649"/>
  <c r="C2649"/>
  <c r="E2648"/>
  <c r="C2648"/>
  <c r="E2647"/>
  <c r="C2647"/>
  <c r="E2646"/>
  <c r="C2646"/>
  <c r="E2645"/>
  <c r="C2645"/>
  <c r="E2644"/>
  <c r="C2644"/>
  <c r="E2643"/>
  <c r="C2643"/>
  <c r="E2642"/>
  <c r="C2642"/>
  <c r="E2641"/>
  <c r="C2641"/>
  <c r="E2640"/>
  <c r="C2640"/>
  <c r="E2639"/>
  <c r="C2639"/>
  <c r="E2638"/>
  <c r="C2638"/>
  <c r="E2637"/>
  <c r="C2637"/>
  <c r="E2636"/>
  <c r="C2636"/>
  <c r="E2635"/>
  <c r="C2635"/>
  <c r="E2634"/>
  <c r="C2634"/>
  <c r="E2633"/>
  <c r="C2633"/>
  <c r="E2632"/>
  <c r="C2632"/>
  <c r="E2631"/>
  <c r="C2631"/>
  <c r="E2630"/>
  <c r="C2630"/>
  <c r="E2629"/>
  <c r="C2629"/>
  <c r="E2628"/>
  <c r="C2628"/>
  <c r="E2627"/>
  <c r="C2627"/>
  <c r="E2626"/>
  <c r="C2626"/>
  <c r="E2625"/>
  <c r="C2625"/>
  <c r="E2624"/>
  <c r="C2624"/>
  <c r="E2623"/>
  <c r="C2623"/>
  <c r="E2622"/>
  <c r="C2622"/>
  <c r="E2621"/>
  <c r="C2621"/>
  <c r="E2620"/>
  <c r="C2620"/>
  <c r="E2619"/>
  <c r="C2619"/>
  <c r="E2618"/>
  <c r="C2618"/>
  <c r="E2617"/>
  <c r="C2617"/>
  <c r="E2616"/>
  <c r="C2616"/>
  <c r="E2615"/>
  <c r="C2615"/>
  <c r="E2614"/>
  <c r="C2614"/>
  <c r="E2613"/>
  <c r="C2613"/>
  <c r="E2612"/>
  <c r="C2612"/>
  <c r="E2611"/>
  <c r="C2611"/>
  <c r="E2610"/>
  <c r="C2610"/>
  <c r="E2609"/>
  <c r="C2609"/>
  <c r="E2608"/>
  <c r="C2608"/>
  <c r="E2607"/>
  <c r="C2607"/>
  <c r="E2606"/>
  <c r="C2606"/>
  <c r="E2605"/>
  <c r="C2605"/>
  <c r="E2604"/>
  <c r="C2604"/>
  <c r="E2603"/>
  <c r="C2603"/>
  <c r="E2602"/>
  <c r="C2602"/>
  <c r="E2601"/>
  <c r="C2601"/>
  <c r="E2600"/>
  <c r="C2600"/>
  <c r="E2599"/>
  <c r="C2599"/>
  <c r="E2598"/>
  <c r="C2598"/>
  <c r="E2597"/>
  <c r="C2597"/>
  <c r="E2596"/>
  <c r="C2596"/>
  <c r="E2595"/>
  <c r="C2595"/>
  <c r="E2594"/>
  <c r="C2594"/>
  <c r="E2593"/>
  <c r="C2593"/>
  <c r="E2592"/>
  <c r="C2592"/>
  <c r="E2591"/>
  <c r="C2591"/>
  <c r="E2590"/>
  <c r="C2590"/>
  <c r="E2589"/>
  <c r="C2589"/>
  <c r="E2588"/>
  <c r="C2588"/>
  <c r="E2587"/>
  <c r="C2587"/>
  <c r="E2586"/>
  <c r="C2586"/>
  <c r="E2585"/>
  <c r="C2585"/>
  <c r="E2584"/>
  <c r="C2584"/>
  <c r="E2583"/>
  <c r="C2583"/>
  <c r="E2582"/>
  <c r="C2582"/>
  <c r="E2581"/>
  <c r="C2581"/>
  <c r="E2580"/>
  <c r="C2580"/>
  <c r="E2579"/>
  <c r="C2579"/>
  <c r="E2578"/>
  <c r="C2578"/>
  <c r="E2577"/>
  <c r="C2577"/>
  <c r="E2576"/>
  <c r="C2576"/>
  <c r="E2575"/>
  <c r="C2575"/>
  <c r="E2574"/>
  <c r="C2574"/>
  <c r="E2573"/>
  <c r="C2573"/>
  <c r="E2572"/>
  <c r="C2572"/>
  <c r="E2571"/>
  <c r="C2571"/>
  <c r="E2570"/>
  <c r="C2570"/>
  <c r="E2569"/>
  <c r="C2569"/>
  <c r="E2568"/>
  <c r="C2568"/>
  <c r="E2567"/>
  <c r="C2567"/>
  <c r="E2566"/>
  <c r="C2566"/>
  <c r="E2565"/>
  <c r="C2565"/>
  <c r="E2564"/>
  <c r="C2564"/>
  <c r="E2563"/>
  <c r="C2563"/>
  <c r="E2562"/>
  <c r="C2562"/>
  <c r="E2561"/>
  <c r="C2561"/>
  <c r="E2560"/>
  <c r="C2560"/>
  <c r="E2559"/>
  <c r="C2559"/>
  <c r="E2558"/>
  <c r="C2558"/>
  <c r="E2557"/>
  <c r="C2557"/>
  <c r="E2556"/>
  <c r="C2556"/>
  <c r="E2555"/>
  <c r="C2555"/>
  <c r="E2554"/>
  <c r="C2554"/>
  <c r="E2553"/>
  <c r="C2553"/>
  <c r="E2552"/>
  <c r="C2552"/>
  <c r="E2551"/>
  <c r="C2551"/>
  <c r="E2550"/>
  <c r="C2550"/>
  <c r="E2549"/>
  <c r="C2549"/>
  <c r="E2548"/>
  <c r="C2548"/>
  <c r="E2547"/>
  <c r="C2547"/>
  <c r="E2546"/>
  <c r="C2546"/>
  <c r="E2545"/>
  <c r="C2545"/>
  <c r="E2544"/>
  <c r="C2544"/>
  <c r="E2543"/>
  <c r="C2543"/>
  <c r="E2542"/>
  <c r="C2542"/>
  <c r="E2541"/>
  <c r="C2541"/>
  <c r="E2540"/>
  <c r="C2540"/>
  <c r="E2539"/>
  <c r="C2539"/>
  <c r="E2538"/>
  <c r="C2538"/>
  <c r="E2537"/>
  <c r="C2537"/>
  <c r="E2536"/>
  <c r="C2536"/>
  <c r="E2535"/>
  <c r="C2535"/>
  <c r="E2534"/>
  <c r="C2534"/>
  <c r="E2533"/>
  <c r="C2533"/>
  <c r="E2532"/>
  <c r="C2532"/>
  <c r="E2531"/>
  <c r="C2531"/>
  <c r="E2530"/>
  <c r="C2530"/>
  <c r="E2529"/>
  <c r="C2529"/>
  <c r="E2528"/>
  <c r="C2528"/>
  <c r="E2527"/>
  <c r="C2527"/>
  <c r="E2526"/>
  <c r="C2526"/>
  <c r="E2525"/>
  <c r="C2525"/>
  <c r="E2524"/>
  <c r="C2524"/>
  <c r="E2523"/>
  <c r="C2523"/>
  <c r="E2522"/>
  <c r="C2522"/>
  <c r="E2521"/>
  <c r="C2521"/>
  <c r="E2520"/>
  <c r="C2520"/>
  <c r="E2519"/>
  <c r="C2519"/>
  <c r="E2518"/>
  <c r="C2518"/>
  <c r="E2517"/>
  <c r="C2517"/>
  <c r="E2516"/>
  <c r="C2516"/>
  <c r="E2515"/>
  <c r="C2515"/>
  <c r="E2514"/>
  <c r="C2514"/>
  <c r="E2513"/>
  <c r="C2513"/>
  <c r="E2512"/>
  <c r="C2512"/>
  <c r="E2511"/>
  <c r="C2511"/>
  <c r="E2510"/>
  <c r="C2510"/>
  <c r="E2509"/>
  <c r="C2509"/>
  <c r="E2508"/>
  <c r="C2508"/>
  <c r="E2507"/>
  <c r="C2507"/>
  <c r="E2506"/>
  <c r="C2506"/>
  <c r="E2505"/>
  <c r="C2505"/>
  <c r="E2504"/>
  <c r="C2504"/>
  <c r="E2503"/>
  <c r="C2503"/>
  <c r="E2502"/>
  <c r="C2502"/>
  <c r="E2501"/>
  <c r="C2501"/>
  <c r="E2500"/>
  <c r="C2500"/>
  <c r="E2499"/>
  <c r="C2499"/>
  <c r="E2498"/>
  <c r="C2498"/>
  <c r="E2497"/>
  <c r="C2497"/>
  <c r="E2496"/>
  <c r="C2496"/>
  <c r="E2495"/>
  <c r="C2495"/>
  <c r="E2494"/>
  <c r="C2494"/>
  <c r="E2493"/>
  <c r="C2493"/>
  <c r="E2492"/>
  <c r="C2492"/>
  <c r="E2491"/>
  <c r="C2491"/>
  <c r="E2490"/>
  <c r="C2490"/>
  <c r="E2489"/>
  <c r="C2489"/>
  <c r="E2488"/>
  <c r="C2488"/>
  <c r="E2487"/>
  <c r="C2487"/>
  <c r="E2486"/>
  <c r="C2486"/>
  <c r="E2485"/>
  <c r="C2485"/>
  <c r="E2484"/>
  <c r="C2484"/>
  <c r="E2483"/>
  <c r="C2483"/>
  <c r="E2482"/>
  <c r="C2482"/>
  <c r="E2481"/>
  <c r="C2481"/>
  <c r="E2480"/>
  <c r="C2480"/>
  <c r="E2479"/>
  <c r="C2479"/>
  <c r="E2478"/>
  <c r="C2478"/>
  <c r="E2477"/>
  <c r="C2477"/>
  <c r="E2476"/>
  <c r="C2476"/>
  <c r="E2475"/>
  <c r="C2475"/>
  <c r="E2474"/>
  <c r="C2474"/>
  <c r="E2473"/>
  <c r="C2473"/>
  <c r="E2472"/>
  <c r="C2472"/>
  <c r="E2471"/>
  <c r="C2471"/>
  <c r="E2470"/>
  <c r="C2470"/>
  <c r="E2469"/>
  <c r="C2469"/>
  <c r="E2468"/>
  <c r="C2468"/>
  <c r="E2467"/>
  <c r="C2467"/>
  <c r="E2466"/>
  <c r="C2466"/>
  <c r="E2465"/>
  <c r="C2465"/>
  <c r="E2464"/>
  <c r="C2464"/>
  <c r="E2463"/>
  <c r="C2463"/>
  <c r="E2462"/>
  <c r="C2462"/>
  <c r="E2461"/>
  <c r="C2461"/>
  <c r="E2460"/>
  <c r="C2460"/>
  <c r="E2459"/>
  <c r="C2459"/>
  <c r="E2458"/>
  <c r="C2458"/>
  <c r="E2457"/>
  <c r="C2457"/>
  <c r="E2456"/>
  <c r="C2456"/>
  <c r="E2455"/>
  <c r="C2455"/>
  <c r="E2454"/>
  <c r="C2454"/>
  <c r="E2453"/>
  <c r="C2453"/>
  <c r="E2452"/>
  <c r="C2452"/>
  <c r="E2451"/>
  <c r="C2451"/>
  <c r="E2450"/>
  <c r="C2450"/>
  <c r="E2449"/>
  <c r="C2449"/>
  <c r="E2448"/>
  <c r="C2448"/>
  <c r="E2447"/>
  <c r="C2447"/>
  <c r="E2446"/>
  <c r="C2446"/>
  <c r="E2445"/>
  <c r="C2445"/>
  <c r="E2444"/>
  <c r="C2444"/>
  <c r="E2443"/>
  <c r="C2443"/>
  <c r="E2442"/>
  <c r="C2442"/>
  <c r="E2441"/>
  <c r="C2441"/>
  <c r="E2440"/>
  <c r="C2440"/>
  <c r="E2439"/>
  <c r="C2439"/>
  <c r="E2438"/>
  <c r="C2438"/>
  <c r="E2437"/>
  <c r="C2437"/>
  <c r="E2436"/>
  <c r="C2436"/>
  <c r="E2435"/>
  <c r="C2435"/>
  <c r="E2434"/>
  <c r="C2434"/>
  <c r="E2433"/>
  <c r="C2433"/>
  <c r="E2432"/>
  <c r="C2432"/>
  <c r="E2431"/>
  <c r="C2431"/>
  <c r="E2430"/>
  <c r="C2430"/>
  <c r="E2429"/>
  <c r="C2429"/>
  <c r="E2428"/>
  <c r="C2428"/>
  <c r="E2427"/>
  <c r="C2427"/>
  <c r="E2426"/>
  <c r="C2426"/>
  <c r="E2425"/>
  <c r="C2425"/>
  <c r="E2424"/>
  <c r="C2424"/>
  <c r="E2423"/>
  <c r="C2423"/>
  <c r="E2422"/>
  <c r="C2422"/>
  <c r="E2421"/>
  <c r="C2421"/>
  <c r="E2420"/>
  <c r="C2420"/>
  <c r="E2419"/>
  <c r="C2419"/>
  <c r="E2418"/>
  <c r="C2418"/>
  <c r="E2417"/>
  <c r="C2417"/>
  <c r="E2416"/>
  <c r="C2416"/>
  <c r="E2415"/>
  <c r="C2415"/>
  <c r="E2414"/>
  <c r="C2414"/>
  <c r="E2413"/>
  <c r="C2413"/>
  <c r="E2412"/>
  <c r="C2412"/>
  <c r="E2411"/>
  <c r="C2411"/>
  <c r="E2410"/>
  <c r="C2410"/>
  <c r="E2409"/>
  <c r="C2409"/>
  <c r="E2408"/>
  <c r="C2408"/>
  <c r="E2407"/>
  <c r="C2407"/>
  <c r="E2406"/>
  <c r="C2406"/>
  <c r="E2405"/>
  <c r="C2405"/>
  <c r="E2404"/>
  <c r="C2404"/>
  <c r="E2403"/>
  <c r="C2403"/>
  <c r="E2402"/>
  <c r="C2402"/>
  <c r="E2401"/>
  <c r="C2401"/>
  <c r="E2400"/>
  <c r="C2400"/>
  <c r="E2399"/>
  <c r="C2399"/>
  <c r="E2398"/>
  <c r="C2398"/>
  <c r="E2397"/>
  <c r="C2397"/>
  <c r="E2396"/>
  <c r="C2396"/>
  <c r="E2395"/>
  <c r="C2395"/>
  <c r="E2394"/>
  <c r="C2394"/>
  <c r="E2393"/>
  <c r="C2393"/>
  <c r="E2392"/>
  <c r="C2392"/>
  <c r="E2391"/>
  <c r="C2391"/>
  <c r="E2390"/>
  <c r="C2390"/>
  <c r="E2389"/>
  <c r="C2389"/>
  <c r="E2388"/>
  <c r="C2388"/>
  <c r="E2387"/>
  <c r="C2387"/>
  <c r="E2386"/>
  <c r="C2386"/>
  <c r="E2385"/>
  <c r="C2385"/>
  <c r="E2384"/>
  <c r="C2384"/>
  <c r="E2383"/>
  <c r="C2383"/>
  <c r="E2382"/>
  <c r="C2382"/>
  <c r="E2381"/>
  <c r="C2381"/>
  <c r="E2380"/>
  <c r="C2380"/>
  <c r="E2379"/>
  <c r="C2379"/>
  <c r="E2378"/>
  <c r="C2378"/>
  <c r="E2377"/>
  <c r="C2377"/>
  <c r="E2376"/>
  <c r="C2376"/>
  <c r="E2375"/>
  <c r="C2375"/>
  <c r="E2374"/>
  <c r="C2374"/>
  <c r="E2373"/>
  <c r="C2373"/>
  <c r="E2372"/>
  <c r="C2372"/>
  <c r="E2371"/>
  <c r="C2371"/>
  <c r="E2370"/>
  <c r="C2370"/>
  <c r="E2369"/>
  <c r="C2369"/>
  <c r="E2368"/>
  <c r="C2368"/>
  <c r="E2367"/>
  <c r="C2367"/>
  <c r="E2366"/>
  <c r="C2366"/>
  <c r="E2365"/>
  <c r="C2365"/>
  <c r="E2364"/>
  <c r="C2364"/>
  <c r="E2363"/>
  <c r="C2363"/>
  <c r="E2362"/>
  <c r="C2362"/>
  <c r="E2361"/>
  <c r="C2361"/>
  <c r="E2360"/>
  <c r="C2360"/>
  <c r="E2359"/>
  <c r="C2359"/>
  <c r="E2358"/>
  <c r="C2358"/>
  <c r="E2357"/>
  <c r="C2357"/>
  <c r="E2356"/>
  <c r="C2356"/>
  <c r="E2355"/>
  <c r="C2355"/>
  <c r="E2354"/>
  <c r="C2354"/>
  <c r="E2353"/>
  <c r="C2353"/>
  <c r="E2352"/>
  <c r="C2352"/>
  <c r="E2351"/>
  <c r="C2351"/>
  <c r="E2350"/>
  <c r="C2350"/>
  <c r="E2349"/>
  <c r="C2349"/>
  <c r="E2348"/>
  <c r="C2348"/>
  <c r="E2347"/>
  <c r="C2347"/>
  <c r="E2346"/>
  <c r="C2346"/>
  <c r="E2345"/>
  <c r="C2345"/>
  <c r="E2344"/>
  <c r="C2344"/>
  <c r="E2343"/>
  <c r="C2343"/>
  <c r="E2342"/>
  <c r="C2342"/>
  <c r="E2341"/>
  <c r="C2341"/>
  <c r="E2340"/>
  <c r="C2340"/>
  <c r="E2339"/>
  <c r="C2339"/>
  <c r="E2338"/>
  <c r="C2338"/>
  <c r="E2337"/>
  <c r="C2337"/>
  <c r="E2336"/>
  <c r="C2336"/>
  <c r="E2335"/>
  <c r="C2335"/>
  <c r="E2334"/>
  <c r="C2334"/>
  <c r="E2333"/>
  <c r="C2333"/>
  <c r="E2332"/>
  <c r="C2332"/>
  <c r="E2331"/>
  <c r="C2331"/>
  <c r="E2330"/>
  <c r="C2330"/>
  <c r="E2329"/>
  <c r="C2329"/>
  <c r="E2328"/>
  <c r="C2328"/>
  <c r="E2327"/>
  <c r="C2327"/>
  <c r="E2326"/>
  <c r="C2326"/>
  <c r="E2325"/>
  <c r="C2325"/>
  <c r="E2324"/>
  <c r="C2324"/>
  <c r="E2323"/>
  <c r="C2323"/>
  <c r="E2322"/>
  <c r="C2322"/>
  <c r="E2321"/>
  <c r="C2321"/>
  <c r="E2320"/>
  <c r="C2320"/>
  <c r="E2319"/>
  <c r="C2319"/>
  <c r="E2318"/>
  <c r="C2318"/>
  <c r="E2317"/>
  <c r="C2317"/>
  <c r="E2316"/>
  <c r="C2316"/>
  <c r="E2315"/>
  <c r="C2315"/>
  <c r="E2314"/>
  <c r="C2314"/>
  <c r="E2313"/>
  <c r="C2313"/>
  <c r="E2312"/>
  <c r="C2312"/>
  <c r="E2311"/>
  <c r="C2311"/>
  <c r="E2310"/>
  <c r="C2310"/>
  <c r="E2309"/>
  <c r="C2309"/>
  <c r="E2308"/>
  <c r="C2308"/>
  <c r="E2307"/>
  <c r="C2307"/>
  <c r="E2306"/>
  <c r="C2306"/>
  <c r="E2305"/>
  <c r="C2305"/>
  <c r="E2304"/>
  <c r="C2304"/>
  <c r="E2303"/>
  <c r="C2303"/>
  <c r="E2302"/>
  <c r="C2302"/>
  <c r="E2301"/>
  <c r="C2301"/>
  <c r="E2300"/>
  <c r="C2300"/>
  <c r="E2299"/>
  <c r="C2299"/>
  <c r="E2298"/>
  <c r="C2298"/>
  <c r="E2297"/>
  <c r="C2297"/>
  <c r="E2296"/>
  <c r="C2296"/>
  <c r="E2295"/>
  <c r="C2295"/>
  <c r="E2294"/>
  <c r="C2294"/>
  <c r="E2293"/>
  <c r="C2293"/>
  <c r="E2292"/>
  <c r="C2292"/>
  <c r="E2291"/>
  <c r="C2291"/>
  <c r="E2290"/>
  <c r="C2290"/>
  <c r="E2289"/>
  <c r="C2289"/>
  <c r="E2288"/>
  <c r="C2288"/>
  <c r="E2287"/>
  <c r="C2287"/>
  <c r="E2286"/>
  <c r="C2286"/>
  <c r="E2285"/>
  <c r="C2285"/>
  <c r="E2284"/>
  <c r="C2284"/>
  <c r="E2283"/>
  <c r="C2283"/>
  <c r="E2282"/>
  <c r="C2282"/>
  <c r="E2281"/>
  <c r="C2281"/>
  <c r="E2280"/>
  <c r="C2280"/>
  <c r="E2279"/>
  <c r="C2279"/>
  <c r="E2278"/>
  <c r="C2278"/>
  <c r="E2277"/>
  <c r="C2277"/>
  <c r="E2276"/>
  <c r="C2276"/>
  <c r="E2275"/>
  <c r="C2275"/>
  <c r="E2274"/>
  <c r="C2274"/>
  <c r="E2273"/>
  <c r="C2273"/>
  <c r="E2272"/>
  <c r="C2272"/>
  <c r="E2271"/>
  <c r="C2271"/>
  <c r="E2270"/>
  <c r="C2270"/>
  <c r="E2269"/>
  <c r="C2269"/>
  <c r="E2268"/>
  <c r="C2268"/>
  <c r="E2267"/>
  <c r="C2267"/>
  <c r="E2266"/>
  <c r="C2266"/>
  <c r="E2265"/>
  <c r="C2265"/>
  <c r="E2264"/>
  <c r="C2264"/>
  <c r="E2263"/>
  <c r="C2263"/>
  <c r="E2262"/>
  <c r="C2262"/>
  <c r="E2261"/>
  <c r="C2261"/>
  <c r="E2260"/>
  <c r="C2260"/>
  <c r="E2259"/>
  <c r="C2259"/>
  <c r="E2258"/>
  <c r="C2258"/>
  <c r="E2257"/>
  <c r="C2257"/>
  <c r="E2256"/>
  <c r="C2256"/>
  <c r="E2255"/>
  <c r="C2255"/>
  <c r="E2254"/>
  <c r="C2254"/>
  <c r="E2253"/>
  <c r="C2253"/>
  <c r="E2252"/>
  <c r="C2252"/>
  <c r="E2251"/>
  <c r="C2251"/>
  <c r="E2250"/>
  <c r="C2250"/>
  <c r="E2249"/>
  <c r="C2249"/>
  <c r="E2248"/>
  <c r="C2248"/>
  <c r="E2247"/>
  <c r="C2247"/>
  <c r="E2246"/>
  <c r="C2246"/>
  <c r="E2245"/>
  <c r="C2245"/>
  <c r="E2244"/>
  <c r="C2244"/>
  <c r="E2243"/>
  <c r="C2243"/>
  <c r="E2242"/>
  <c r="C2242"/>
  <c r="E2241"/>
  <c r="C2241"/>
  <c r="E2240"/>
  <c r="C2240"/>
  <c r="E2239"/>
  <c r="C2239"/>
  <c r="E2238"/>
  <c r="C2238"/>
  <c r="E2237"/>
  <c r="C2237"/>
  <c r="E2236"/>
  <c r="C2236"/>
  <c r="E2235"/>
  <c r="C2235"/>
  <c r="E2234"/>
  <c r="C2234"/>
  <c r="E2233"/>
  <c r="C2233"/>
  <c r="E2232"/>
  <c r="C2232"/>
  <c r="E2231"/>
  <c r="C2231"/>
  <c r="E2230"/>
  <c r="C2230"/>
  <c r="E2229"/>
  <c r="C2229"/>
  <c r="E2228"/>
  <c r="C2228"/>
  <c r="E2227"/>
  <c r="C2227"/>
  <c r="E2226"/>
  <c r="C2226"/>
  <c r="E2225"/>
  <c r="C2225"/>
  <c r="E2224"/>
  <c r="C2224"/>
  <c r="E2223"/>
  <c r="C2223"/>
  <c r="E2222"/>
  <c r="C2222"/>
  <c r="E2221"/>
  <c r="C2221"/>
  <c r="E2220"/>
  <c r="C2220"/>
  <c r="E2219"/>
  <c r="C2219"/>
  <c r="E2218"/>
  <c r="C2218"/>
  <c r="E2217"/>
  <c r="C2217"/>
  <c r="E2216"/>
  <c r="C2216"/>
  <c r="E2215"/>
  <c r="C2215"/>
  <c r="E2214"/>
  <c r="C2214"/>
  <c r="E2213"/>
  <c r="C2213"/>
  <c r="E2212"/>
  <c r="C2212"/>
  <c r="E2211"/>
  <c r="C2211"/>
  <c r="E2210"/>
  <c r="C2210"/>
  <c r="E2209"/>
  <c r="C2209"/>
  <c r="E2208"/>
  <c r="C2208"/>
  <c r="E2207"/>
  <c r="C2207"/>
  <c r="E2206"/>
  <c r="C2206"/>
  <c r="E2205"/>
  <c r="C2205"/>
  <c r="E2204"/>
  <c r="C2204"/>
  <c r="E2203"/>
  <c r="C2203"/>
  <c r="E2202"/>
  <c r="C2202"/>
  <c r="E2201"/>
  <c r="C2201"/>
  <c r="E2200"/>
  <c r="C2200"/>
  <c r="E2199"/>
  <c r="C2199"/>
  <c r="E2198"/>
  <c r="C2198"/>
  <c r="E2197"/>
  <c r="C2197"/>
  <c r="E2196"/>
  <c r="C2196"/>
  <c r="E2195"/>
  <c r="C2195"/>
  <c r="E2194"/>
  <c r="C2194"/>
  <c r="E2193"/>
  <c r="C2193"/>
  <c r="E2192"/>
  <c r="C2192"/>
  <c r="E2191"/>
  <c r="C2191"/>
  <c r="E2190"/>
  <c r="C2190"/>
  <c r="E2189"/>
  <c r="C2189"/>
  <c r="E2188"/>
  <c r="C2188"/>
  <c r="E2187"/>
  <c r="C2187"/>
  <c r="E2186"/>
  <c r="C2186"/>
  <c r="E2185"/>
  <c r="C2185"/>
  <c r="E2184"/>
  <c r="C2184"/>
  <c r="E2183"/>
  <c r="C2183"/>
  <c r="E2182"/>
  <c r="C2182"/>
  <c r="E2181"/>
  <c r="C2181"/>
  <c r="E2180"/>
  <c r="C2180"/>
  <c r="E2179"/>
  <c r="C2179"/>
  <c r="E2178"/>
  <c r="C2178"/>
  <c r="E2177"/>
  <c r="C2177"/>
  <c r="E2176"/>
  <c r="C2176"/>
  <c r="E2175"/>
  <c r="C2175"/>
  <c r="E2174"/>
  <c r="C2174"/>
  <c r="E2173"/>
  <c r="C2173"/>
  <c r="E2172"/>
  <c r="C2172"/>
  <c r="E2171"/>
  <c r="C2171"/>
  <c r="E2170"/>
  <c r="C2170"/>
  <c r="E2169"/>
  <c r="C2169"/>
  <c r="E2168"/>
  <c r="C2168"/>
  <c r="E2167"/>
  <c r="C2167"/>
  <c r="E2166"/>
  <c r="C2166"/>
  <c r="E2165"/>
  <c r="C2165"/>
  <c r="E2164"/>
  <c r="C2164"/>
  <c r="E2163"/>
  <c r="C2163"/>
  <c r="E2162"/>
  <c r="C2162"/>
  <c r="E2161"/>
  <c r="C2161"/>
  <c r="E2160"/>
  <c r="C2160"/>
  <c r="E2159"/>
  <c r="C2159"/>
  <c r="E2158"/>
  <c r="C2158"/>
  <c r="E2157"/>
  <c r="C2157"/>
  <c r="E2156"/>
  <c r="C2156"/>
  <c r="E2155"/>
  <c r="C2155"/>
  <c r="E2154"/>
  <c r="C2154"/>
  <c r="E2153"/>
  <c r="C2153"/>
  <c r="E2152"/>
  <c r="C2152"/>
  <c r="E2151"/>
  <c r="C2151"/>
  <c r="E2150"/>
  <c r="C2150"/>
  <c r="E2149"/>
  <c r="C2149"/>
  <c r="E2148"/>
  <c r="C2148"/>
  <c r="E2147"/>
  <c r="C2147"/>
  <c r="E2146"/>
  <c r="C2146"/>
  <c r="E2145"/>
  <c r="C2145"/>
  <c r="E2144"/>
  <c r="C2144"/>
  <c r="E2143"/>
  <c r="C2143"/>
  <c r="E2142"/>
  <c r="C2142"/>
  <c r="E2141"/>
  <c r="C2141"/>
  <c r="E2140"/>
  <c r="C2140"/>
  <c r="E2139"/>
  <c r="C2139"/>
  <c r="E2138"/>
  <c r="C2138"/>
  <c r="E2137"/>
  <c r="C2137"/>
  <c r="E2136"/>
  <c r="C2136"/>
  <c r="E2135"/>
  <c r="C2135"/>
  <c r="E2134"/>
  <c r="C2134"/>
  <c r="E2133"/>
  <c r="C2133"/>
  <c r="E2132"/>
  <c r="C2132"/>
  <c r="E2131"/>
  <c r="C2131"/>
  <c r="E2130"/>
  <c r="C2130"/>
  <c r="E2129"/>
  <c r="C2129"/>
  <c r="E2128"/>
  <c r="C2128"/>
  <c r="E2127"/>
  <c r="C2127"/>
  <c r="E2126"/>
  <c r="C2126"/>
  <c r="E2125"/>
  <c r="C2125"/>
  <c r="E2124"/>
  <c r="C2124"/>
  <c r="E2123"/>
  <c r="C2123"/>
  <c r="E2122"/>
  <c r="C2122"/>
  <c r="E2121"/>
  <c r="C2121"/>
  <c r="E2120"/>
  <c r="C2120"/>
  <c r="E2119"/>
  <c r="C2119"/>
  <c r="E2118"/>
  <c r="C2118"/>
  <c r="E2117"/>
  <c r="C2117"/>
  <c r="E2116"/>
  <c r="C2116"/>
  <c r="E2115"/>
  <c r="C2115"/>
  <c r="E2114"/>
  <c r="C2114"/>
  <c r="E2113"/>
  <c r="C2113"/>
  <c r="E2112"/>
  <c r="C2112"/>
  <c r="E2111"/>
  <c r="C2111"/>
  <c r="E2110"/>
  <c r="C2110"/>
  <c r="E2109"/>
  <c r="C2109"/>
  <c r="E2108"/>
  <c r="C2108"/>
  <c r="E2107"/>
  <c r="C2107"/>
  <c r="E2106"/>
  <c r="C2106"/>
  <c r="E2105"/>
  <c r="C2105"/>
  <c r="E2104"/>
  <c r="C2104"/>
  <c r="E2103"/>
  <c r="C2103"/>
  <c r="E2102"/>
  <c r="C2102"/>
  <c r="E2101"/>
  <c r="C2101"/>
  <c r="E2100"/>
  <c r="C2100"/>
  <c r="E2099"/>
  <c r="C2099"/>
  <c r="E2098"/>
  <c r="C2098"/>
  <c r="E2097"/>
  <c r="C2097"/>
  <c r="E2096"/>
  <c r="C2096"/>
  <c r="E2095"/>
  <c r="C2095"/>
  <c r="E2094"/>
  <c r="C2094"/>
  <c r="E2093"/>
  <c r="C2093"/>
  <c r="E2092"/>
  <c r="C2092"/>
  <c r="E2091"/>
  <c r="C2091"/>
  <c r="E2090"/>
  <c r="C2090"/>
  <c r="E2089"/>
  <c r="C2089"/>
  <c r="E2088"/>
  <c r="C2088"/>
  <c r="E2087"/>
  <c r="C2087"/>
  <c r="E2086"/>
  <c r="C2086"/>
  <c r="E2085"/>
  <c r="C2085"/>
  <c r="E2084"/>
  <c r="C2084"/>
  <c r="E2083"/>
  <c r="C2083"/>
  <c r="E2082"/>
  <c r="C2082"/>
  <c r="E2081"/>
  <c r="C2081"/>
  <c r="E2080"/>
  <c r="C2080"/>
  <c r="E2079"/>
  <c r="C2079"/>
  <c r="E2078"/>
  <c r="C2078"/>
  <c r="E2077"/>
  <c r="C2077"/>
  <c r="E2076"/>
  <c r="C2076"/>
  <c r="E2075"/>
  <c r="C2075"/>
  <c r="E2074"/>
  <c r="C2074"/>
  <c r="E2073"/>
  <c r="C2073"/>
  <c r="E2072"/>
  <c r="C2072"/>
  <c r="E2071"/>
  <c r="C2071"/>
  <c r="E2070"/>
  <c r="C2070"/>
  <c r="E2069"/>
  <c r="C2069"/>
  <c r="E2068"/>
  <c r="C2068"/>
  <c r="E2067"/>
  <c r="C2067"/>
  <c r="E2066"/>
  <c r="C2066"/>
  <c r="E2065"/>
  <c r="C2065"/>
  <c r="E2064"/>
  <c r="C2064"/>
  <c r="E2063"/>
  <c r="C2063"/>
  <c r="E2062"/>
  <c r="C2062"/>
  <c r="E2061"/>
  <c r="C2061"/>
  <c r="E2060"/>
  <c r="C2060"/>
  <c r="E2059"/>
  <c r="C2059"/>
  <c r="E2058"/>
  <c r="C2058"/>
  <c r="E2057"/>
  <c r="C2057"/>
  <c r="E2056"/>
  <c r="C2056"/>
  <c r="E2055"/>
  <c r="C2055"/>
  <c r="E2054"/>
  <c r="C2054"/>
  <c r="E2053"/>
  <c r="C2053"/>
  <c r="E2052"/>
  <c r="C2052"/>
  <c r="E2051"/>
  <c r="C2051"/>
  <c r="E2050"/>
  <c r="C2050"/>
  <c r="E2049"/>
  <c r="C2049"/>
  <c r="E2048"/>
  <c r="C2048"/>
  <c r="E2047"/>
  <c r="C2047"/>
  <c r="E2046"/>
  <c r="C2046"/>
  <c r="E2045"/>
  <c r="C2045"/>
  <c r="E2044"/>
  <c r="C2044"/>
  <c r="E2043"/>
  <c r="C2043"/>
  <c r="E2042"/>
  <c r="C2042"/>
  <c r="E2041"/>
  <c r="C2041"/>
  <c r="E2040"/>
  <c r="C2040"/>
  <c r="E2039"/>
  <c r="C2039"/>
  <c r="E2038"/>
  <c r="C2038"/>
  <c r="E2037"/>
  <c r="C2037"/>
  <c r="E2036"/>
  <c r="C2036"/>
  <c r="E2035"/>
  <c r="C2035"/>
  <c r="E2034"/>
  <c r="C2034"/>
  <c r="E2033"/>
  <c r="C2033"/>
  <c r="E2032"/>
  <c r="C2032"/>
  <c r="E2031"/>
  <c r="C2031"/>
  <c r="E2030"/>
  <c r="C2030"/>
  <c r="E2029"/>
  <c r="C2029"/>
  <c r="E2028"/>
  <c r="C2028"/>
  <c r="E2027"/>
  <c r="C2027"/>
  <c r="E2026"/>
  <c r="C2026"/>
  <c r="E2025"/>
  <c r="C2025"/>
  <c r="E2024"/>
  <c r="C2024"/>
  <c r="E2023"/>
  <c r="C2023"/>
  <c r="E2022"/>
  <c r="C2022"/>
  <c r="E2021"/>
  <c r="C2021"/>
  <c r="E2020"/>
  <c r="C2020"/>
  <c r="E2019"/>
  <c r="C2019"/>
  <c r="E2018"/>
  <c r="C2018"/>
  <c r="E2017"/>
  <c r="C2017"/>
  <c r="E2016"/>
  <c r="C2016"/>
  <c r="E2015"/>
  <c r="C2015"/>
  <c r="E2014"/>
  <c r="C2014"/>
  <c r="E2013"/>
  <c r="C2013"/>
  <c r="E2012"/>
  <c r="C2012"/>
  <c r="E2011"/>
  <c r="C2011"/>
  <c r="E2010"/>
  <c r="C2010"/>
  <c r="E2009"/>
  <c r="C2009"/>
  <c r="E2008"/>
  <c r="C2008"/>
  <c r="E2007"/>
  <c r="C2007"/>
  <c r="E2006"/>
  <c r="C2006"/>
  <c r="E2005"/>
  <c r="C2005"/>
  <c r="E2004"/>
  <c r="C2004"/>
  <c r="E2003"/>
  <c r="C2003"/>
  <c r="E2002"/>
  <c r="C2002"/>
  <c r="E2001"/>
  <c r="C2001"/>
  <c r="E2000"/>
  <c r="C2000"/>
  <c r="E1999"/>
  <c r="C1999"/>
  <c r="E1998"/>
  <c r="C1998"/>
  <c r="E1997"/>
  <c r="C1997"/>
  <c r="E1996"/>
  <c r="C1996"/>
  <c r="E1995"/>
  <c r="C1995"/>
  <c r="E1994"/>
  <c r="C1994"/>
  <c r="E1993"/>
  <c r="C1993"/>
  <c r="E1992"/>
  <c r="C1992"/>
  <c r="E1991"/>
  <c r="C1991"/>
  <c r="E1990"/>
  <c r="C1990"/>
  <c r="E1989"/>
  <c r="C1989"/>
  <c r="E1988"/>
  <c r="C1988"/>
  <c r="E1987"/>
  <c r="C1987"/>
  <c r="E1986"/>
  <c r="C1986"/>
  <c r="E1985"/>
  <c r="C1985"/>
  <c r="E1984"/>
  <c r="C1984"/>
  <c r="E1983"/>
  <c r="C1983"/>
  <c r="E1982"/>
  <c r="C1982"/>
  <c r="E1981"/>
  <c r="C1981"/>
  <c r="E1980"/>
  <c r="C1980"/>
  <c r="E1979"/>
  <c r="C1979"/>
  <c r="E1978"/>
  <c r="C1978"/>
  <c r="E1977"/>
  <c r="C1977"/>
  <c r="E1976"/>
  <c r="C1976"/>
  <c r="E1975"/>
  <c r="C1975"/>
  <c r="E1974"/>
  <c r="C1974"/>
  <c r="E1973"/>
  <c r="C1973"/>
  <c r="E1972"/>
  <c r="C1972"/>
  <c r="E1971"/>
  <c r="C1971"/>
  <c r="E1970"/>
  <c r="C1970"/>
  <c r="E1969"/>
  <c r="C1969"/>
  <c r="E1968"/>
  <c r="C1968"/>
  <c r="E1967"/>
  <c r="C1967"/>
  <c r="E1966"/>
  <c r="C1966"/>
  <c r="E1965"/>
  <c r="C1965"/>
  <c r="E1964"/>
  <c r="C1964"/>
  <c r="E1963"/>
  <c r="C1963"/>
  <c r="E1962"/>
  <c r="C1962"/>
  <c r="E1961"/>
  <c r="C1961"/>
  <c r="E1960"/>
  <c r="C1960"/>
  <c r="E1959"/>
  <c r="C1959"/>
  <c r="E1958"/>
  <c r="C1958"/>
  <c r="E1957"/>
  <c r="C1957"/>
  <c r="E1956"/>
  <c r="C1956"/>
  <c r="E1955"/>
  <c r="C1955"/>
  <c r="E1954"/>
  <c r="C1954"/>
  <c r="E1953"/>
  <c r="C1953"/>
  <c r="E1952"/>
  <c r="C1952"/>
  <c r="E1951"/>
  <c r="C1951"/>
  <c r="E1950"/>
  <c r="C1950"/>
  <c r="E1949"/>
  <c r="C1949"/>
  <c r="E1948"/>
  <c r="C1948"/>
  <c r="E1947"/>
  <c r="C1947"/>
  <c r="E1946"/>
  <c r="C1946"/>
  <c r="E1945"/>
  <c r="C1945"/>
  <c r="E1944"/>
  <c r="C1944"/>
  <c r="E1943"/>
  <c r="C1943"/>
  <c r="E1942"/>
  <c r="C1942"/>
  <c r="E1941"/>
  <c r="C1941"/>
  <c r="E1940"/>
  <c r="C1940"/>
  <c r="E1939"/>
  <c r="C1939"/>
  <c r="E1938"/>
  <c r="C1938"/>
  <c r="E1937"/>
  <c r="C1937"/>
  <c r="E1936"/>
  <c r="C1936"/>
  <c r="E1935"/>
  <c r="C1935"/>
  <c r="E1934"/>
  <c r="C1934"/>
  <c r="E1933"/>
  <c r="C1933"/>
  <c r="E1932"/>
  <c r="C1932"/>
  <c r="E1931"/>
  <c r="C1931"/>
  <c r="E1930"/>
  <c r="C1930"/>
  <c r="E1929"/>
  <c r="C1929"/>
  <c r="E1928"/>
  <c r="C1928"/>
  <c r="E1927"/>
  <c r="C1927"/>
  <c r="E1926"/>
  <c r="C1926"/>
  <c r="E1925"/>
  <c r="C1925"/>
  <c r="E1924"/>
  <c r="C1924"/>
  <c r="E1923"/>
  <c r="C1923"/>
  <c r="E1922"/>
  <c r="C1922"/>
  <c r="E1921"/>
  <c r="C1921"/>
  <c r="E1920"/>
  <c r="C1920"/>
  <c r="E1919"/>
  <c r="C1919"/>
  <c r="E1918"/>
  <c r="C1918"/>
  <c r="E1917"/>
  <c r="C1917"/>
  <c r="E1916"/>
  <c r="C1916"/>
  <c r="E1915"/>
  <c r="C1915"/>
  <c r="E1914"/>
  <c r="C1914"/>
  <c r="E1913"/>
  <c r="C1913"/>
  <c r="E1912"/>
  <c r="C1912"/>
  <c r="E1911"/>
  <c r="C1911"/>
  <c r="E1910"/>
  <c r="C1910"/>
  <c r="E1909"/>
  <c r="C1909"/>
  <c r="E1908"/>
  <c r="C1908"/>
  <c r="E1907"/>
  <c r="C1907"/>
  <c r="E1906"/>
  <c r="C1906"/>
  <c r="E1905"/>
  <c r="C1905"/>
  <c r="E1904"/>
  <c r="C1904"/>
  <c r="E1903"/>
  <c r="C1903"/>
  <c r="E1902"/>
  <c r="C1902"/>
  <c r="E1901"/>
  <c r="C1901"/>
  <c r="E1900"/>
  <c r="C1900"/>
  <c r="E1899"/>
  <c r="C1899"/>
  <c r="E1898"/>
  <c r="C1898"/>
  <c r="E1897"/>
  <c r="C1897"/>
  <c r="E1896"/>
  <c r="C1896"/>
  <c r="E1895"/>
  <c r="C1895"/>
  <c r="E1894"/>
  <c r="C1894"/>
  <c r="E1893"/>
  <c r="C1893"/>
  <c r="E1892"/>
  <c r="C1892"/>
  <c r="E1891"/>
  <c r="C1891"/>
  <c r="E1890"/>
  <c r="C1890"/>
  <c r="E1889"/>
  <c r="C1889"/>
  <c r="E1888"/>
  <c r="C1888"/>
  <c r="E1887"/>
  <c r="C1887"/>
  <c r="E1886"/>
  <c r="C1886"/>
  <c r="E1885"/>
  <c r="C1885"/>
  <c r="E1884"/>
  <c r="C1884"/>
  <c r="E1883"/>
  <c r="C1883"/>
  <c r="E1882"/>
  <c r="C1882"/>
  <c r="E1881"/>
  <c r="C1881"/>
  <c r="E1880"/>
  <c r="C1880"/>
  <c r="E1879"/>
  <c r="C1879"/>
  <c r="E1878"/>
  <c r="C1878"/>
  <c r="E1877"/>
  <c r="C1877"/>
  <c r="E1876"/>
  <c r="C1876"/>
  <c r="E1875"/>
  <c r="C1875"/>
  <c r="E1874"/>
  <c r="C1874"/>
  <c r="E1873"/>
  <c r="C1873"/>
  <c r="E1872"/>
  <c r="C1872"/>
  <c r="E1871"/>
  <c r="C1871"/>
  <c r="E1870"/>
  <c r="C1870"/>
  <c r="E1869"/>
  <c r="C1869"/>
  <c r="E1868"/>
  <c r="C1868"/>
  <c r="E1867"/>
  <c r="C1867"/>
  <c r="E1866"/>
  <c r="C1866"/>
  <c r="E1865"/>
  <c r="C1865"/>
  <c r="E1864"/>
  <c r="C1864"/>
  <c r="E1863"/>
  <c r="C1863"/>
  <c r="E1862"/>
  <c r="C1862"/>
  <c r="E1861"/>
  <c r="C1861"/>
  <c r="E1860"/>
  <c r="C1860"/>
  <c r="E1859"/>
  <c r="C1859"/>
  <c r="E1858"/>
  <c r="C1858"/>
  <c r="E1857"/>
  <c r="C1857"/>
  <c r="E1856"/>
  <c r="C1856"/>
  <c r="E1855"/>
  <c r="C1855"/>
  <c r="E1854"/>
  <c r="C1854"/>
  <c r="E1853"/>
  <c r="C1853"/>
  <c r="E1852"/>
  <c r="C1852"/>
  <c r="E1851"/>
  <c r="C1851"/>
  <c r="E1850"/>
  <c r="C1850"/>
  <c r="E1849"/>
  <c r="C1849"/>
  <c r="E1848"/>
  <c r="C1848"/>
  <c r="E1847"/>
  <c r="C1847"/>
  <c r="E1846"/>
  <c r="C1846"/>
  <c r="E1845"/>
  <c r="C1845"/>
  <c r="E1844"/>
  <c r="C1844"/>
  <c r="E1843"/>
  <c r="C1843"/>
  <c r="E1842"/>
  <c r="C1842"/>
  <c r="E1841"/>
  <c r="C1841"/>
  <c r="E1840"/>
  <c r="C1840"/>
  <c r="E1839"/>
  <c r="C1839"/>
  <c r="E1838"/>
  <c r="C1838"/>
  <c r="E1837"/>
  <c r="C1837"/>
  <c r="E1836"/>
  <c r="C1836"/>
  <c r="E1835"/>
  <c r="C1835"/>
  <c r="E1834"/>
  <c r="C1834"/>
  <c r="E1833"/>
  <c r="C1833"/>
  <c r="E1832"/>
  <c r="C1832"/>
  <c r="E1831"/>
  <c r="C1831"/>
  <c r="E1830"/>
  <c r="C1830"/>
  <c r="E1829"/>
  <c r="C1829"/>
  <c r="E1828"/>
  <c r="C1828"/>
  <c r="E1827"/>
  <c r="C1827"/>
  <c r="E1826"/>
  <c r="C1826"/>
  <c r="E1825"/>
  <c r="C1825"/>
  <c r="E1824"/>
  <c r="C1824"/>
  <c r="E1823"/>
  <c r="C1823"/>
  <c r="E1822"/>
  <c r="C1822"/>
  <c r="E1821"/>
  <c r="C1821"/>
  <c r="E1820"/>
  <c r="C1820"/>
  <c r="E1819"/>
  <c r="C1819"/>
  <c r="E1818"/>
  <c r="C1818"/>
  <c r="E1817"/>
  <c r="C1817"/>
  <c r="E1816"/>
  <c r="C1816"/>
  <c r="E1815"/>
  <c r="C1815"/>
  <c r="E1814"/>
  <c r="C1814"/>
  <c r="E1813"/>
  <c r="C1813"/>
  <c r="E1812"/>
  <c r="C1812"/>
  <c r="E1811"/>
  <c r="C1811"/>
  <c r="E1810"/>
  <c r="C1810"/>
  <c r="E1809"/>
  <c r="C1809"/>
  <c r="E1808"/>
  <c r="C1808"/>
  <c r="E1807"/>
  <c r="C1807"/>
  <c r="E1806"/>
  <c r="C1806"/>
  <c r="E1805"/>
  <c r="C1805"/>
  <c r="E1804"/>
  <c r="C1804"/>
  <c r="E1803"/>
  <c r="C1803"/>
  <c r="E1802"/>
  <c r="C1802"/>
  <c r="E1801"/>
  <c r="C1801"/>
  <c r="E1800"/>
  <c r="C1800"/>
  <c r="E1799"/>
  <c r="C1799"/>
  <c r="E1798"/>
  <c r="C1798"/>
  <c r="E1797"/>
  <c r="C1797"/>
  <c r="E1796"/>
  <c r="C1796"/>
  <c r="E1795"/>
  <c r="C1795"/>
  <c r="E1794"/>
  <c r="C1794"/>
  <c r="E1793"/>
  <c r="C1793"/>
  <c r="E1792"/>
  <c r="C1792"/>
  <c r="E1791"/>
  <c r="C1791"/>
  <c r="E1790"/>
  <c r="C1790"/>
  <c r="E1789"/>
  <c r="C1789"/>
  <c r="E1788"/>
  <c r="C1788"/>
  <c r="E1787"/>
  <c r="C1787"/>
  <c r="E1786"/>
  <c r="C1786"/>
  <c r="E1785"/>
  <c r="C1785"/>
  <c r="E1784"/>
  <c r="C1784"/>
  <c r="E1783"/>
  <c r="C1783"/>
  <c r="E1782"/>
  <c r="C1782"/>
  <c r="E1781"/>
  <c r="C1781"/>
  <c r="E1780"/>
  <c r="C1780"/>
  <c r="E1779"/>
  <c r="C1779"/>
  <c r="E1778"/>
  <c r="C1778"/>
  <c r="E1777"/>
  <c r="C1777"/>
  <c r="E1776"/>
  <c r="C1776"/>
  <c r="E1775"/>
  <c r="C1775"/>
  <c r="E1774"/>
  <c r="C1774"/>
  <c r="E1773"/>
  <c r="C1773"/>
  <c r="E1772"/>
  <c r="C1772"/>
  <c r="E1771"/>
  <c r="C1771"/>
  <c r="E1770"/>
  <c r="C1770"/>
  <c r="E1769"/>
  <c r="C1769"/>
  <c r="E1768"/>
  <c r="C1768"/>
  <c r="E1767"/>
  <c r="C1767"/>
  <c r="E1766"/>
  <c r="C1766"/>
  <c r="E1765"/>
  <c r="C1765"/>
  <c r="E1764"/>
  <c r="C1764"/>
  <c r="E1763"/>
  <c r="C1763"/>
  <c r="E1762"/>
  <c r="C1762"/>
  <c r="E1761"/>
  <c r="C1761"/>
  <c r="E1760"/>
  <c r="C1760"/>
  <c r="E1759"/>
  <c r="C1759"/>
  <c r="E1758"/>
  <c r="C1758"/>
  <c r="E1757"/>
  <c r="C1757"/>
  <c r="E1756"/>
  <c r="C1756"/>
  <c r="E1755"/>
  <c r="C1755"/>
  <c r="E1754"/>
  <c r="C1754"/>
  <c r="E1753"/>
  <c r="C1753"/>
  <c r="E1752"/>
  <c r="C1752"/>
  <c r="E1751"/>
  <c r="C1751"/>
  <c r="E1750"/>
  <c r="C1750"/>
  <c r="E1749"/>
  <c r="C1749"/>
  <c r="E1748"/>
  <c r="C1748"/>
  <c r="E1747"/>
  <c r="C1747"/>
  <c r="E1746"/>
  <c r="C1746"/>
  <c r="E1745"/>
  <c r="C1745"/>
  <c r="E1744"/>
  <c r="C1744"/>
  <c r="E1743"/>
  <c r="C1743"/>
  <c r="E1742"/>
  <c r="C1742"/>
  <c r="E1741"/>
  <c r="C1741"/>
  <c r="E1740"/>
  <c r="C1740"/>
  <c r="E1739"/>
  <c r="C1739"/>
  <c r="E1738"/>
  <c r="C1738"/>
  <c r="E1737"/>
  <c r="C1737"/>
  <c r="E1736"/>
  <c r="C1736"/>
  <c r="E1735"/>
  <c r="C1735"/>
  <c r="E1734"/>
  <c r="C1734"/>
  <c r="E1733"/>
  <c r="C1733"/>
  <c r="E1732"/>
  <c r="C1732"/>
  <c r="E1731"/>
  <c r="C1731"/>
  <c r="E1730"/>
  <c r="C1730"/>
  <c r="E1729"/>
  <c r="C1729"/>
  <c r="E1728"/>
  <c r="C1728"/>
  <c r="E1727"/>
  <c r="C1727"/>
  <c r="E1726"/>
  <c r="C1726"/>
  <c r="E1725"/>
  <c r="C1725"/>
  <c r="E1724"/>
  <c r="C1724"/>
  <c r="E1723"/>
  <c r="C1723"/>
  <c r="E1722"/>
  <c r="C1722"/>
  <c r="E1721"/>
  <c r="C1721"/>
  <c r="E1720"/>
  <c r="C1720"/>
  <c r="E1719"/>
  <c r="C1719"/>
  <c r="E1718"/>
  <c r="C1718"/>
  <c r="E1717"/>
  <c r="C1717"/>
  <c r="E1716"/>
  <c r="C1716"/>
  <c r="E1715"/>
  <c r="C1715"/>
  <c r="E1714"/>
  <c r="C1714"/>
  <c r="E1713"/>
  <c r="C1713"/>
  <c r="E1712"/>
  <c r="C1712"/>
  <c r="E1711"/>
  <c r="C1711"/>
  <c r="E1710"/>
  <c r="C1710"/>
  <c r="E1709"/>
  <c r="C1709"/>
  <c r="E1708"/>
  <c r="C1708"/>
  <c r="E1707"/>
  <c r="C1707"/>
  <c r="E1706"/>
  <c r="C1706"/>
  <c r="E1705"/>
  <c r="C1705"/>
  <c r="E1704"/>
  <c r="C1704"/>
  <c r="E1703"/>
  <c r="C1703"/>
  <c r="E1702"/>
  <c r="C1702"/>
  <c r="E1701"/>
  <c r="C1701"/>
  <c r="E1700"/>
  <c r="C1700"/>
  <c r="E1699"/>
  <c r="C1699"/>
  <c r="E1698"/>
  <c r="C1698"/>
  <c r="E1697"/>
  <c r="C1697"/>
  <c r="E1696"/>
  <c r="C1696"/>
  <c r="E1695"/>
  <c r="C1695"/>
  <c r="E1694"/>
  <c r="C1694"/>
  <c r="E1693"/>
  <c r="C1693"/>
  <c r="E1692"/>
  <c r="C1692"/>
  <c r="E1691"/>
  <c r="C1691"/>
  <c r="E1690"/>
  <c r="C1690"/>
  <c r="E1689"/>
  <c r="C1689"/>
  <c r="E1688"/>
  <c r="C1688"/>
  <c r="E1687"/>
  <c r="C1687"/>
  <c r="E1686"/>
  <c r="C1686"/>
  <c r="E1685"/>
  <c r="C1685"/>
  <c r="E1684"/>
  <c r="C1684"/>
  <c r="E1683"/>
  <c r="C1683"/>
  <c r="E1682"/>
  <c r="C1682"/>
  <c r="E1681"/>
  <c r="C1681"/>
  <c r="E1680"/>
  <c r="C1680"/>
  <c r="E1679"/>
  <c r="C1679"/>
  <c r="E1678"/>
  <c r="C1678"/>
  <c r="E1677"/>
  <c r="C1677"/>
  <c r="E1676"/>
  <c r="C1676"/>
  <c r="E1675"/>
  <c r="C1675"/>
  <c r="E1674"/>
  <c r="C1674"/>
  <c r="E1673"/>
  <c r="C1673"/>
  <c r="E1672"/>
  <c r="C1672"/>
  <c r="E1671"/>
  <c r="C1671"/>
  <c r="E1670"/>
  <c r="C1670"/>
  <c r="E1669"/>
  <c r="C1669"/>
  <c r="E1668"/>
  <c r="C1668"/>
  <c r="E1667"/>
  <c r="C1667"/>
  <c r="E1666"/>
  <c r="C1666"/>
  <c r="E1665"/>
  <c r="C1665"/>
  <c r="E1664"/>
  <c r="C1664"/>
  <c r="E1663"/>
  <c r="C1663"/>
  <c r="E1662"/>
  <c r="C1662"/>
  <c r="E1661"/>
  <c r="C1661"/>
  <c r="E1660"/>
  <c r="C1660"/>
  <c r="E1659"/>
  <c r="C1659"/>
  <c r="E1658"/>
  <c r="C1658"/>
  <c r="E1657"/>
  <c r="C1657"/>
  <c r="E1656"/>
  <c r="C1656"/>
  <c r="E1655"/>
  <c r="C1655"/>
  <c r="E1654"/>
  <c r="C1654"/>
  <c r="E1653"/>
  <c r="C1653"/>
  <c r="E1652"/>
  <c r="C1652"/>
  <c r="E1651"/>
  <c r="C1651"/>
  <c r="E1650"/>
  <c r="C1650"/>
  <c r="E1649"/>
  <c r="C1649"/>
  <c r="E1648"/>
  <c r="C1648"/>
  <c r="E1647"/>
  <c r="C1647"/>
  <c r="E1646"/>
  <c r="C1646"/>
  <c r="E1645"/>
  <c r="C1645"/>
  <c r="E1644"/>
  <c r="C1644"/>
  <c r="E1643"/>
  <c r="C1643"/>
  <c r="E1642"/>
  <c r="C1642"/>
  <c r="E1641"/>
  <c r="C1641"/>
  <c r="E1640"/>
  <c r="C1640"/>
  <c r="E1639"/>
  <c r="C1639"/>
  <c r="E1638"/>
  <c r="C1638"/>
  <c r="E1637"/>
  <c r="C1637"/>
  <c r="E1636"/>
  <c r="C1636"/>
  <c r="E1635"/>
  <c r="C1635"/>
  <c r="E1634"/>
  <c r="C1634"/>
  <c r="E1633"/>
  <c r="C1633"/>
  <c r="E1632"/>
  <c r="C1632"/>
  <c r="E1631"/>
  <c r="C1631"/>
  <c r="E1630"/>
  <c r="C1630"/>
  <c r="E1629"/>
  <c r="C1629"/>
  <c r="E1628"/>
  <c r="C1628"/>
  <c r="E1627"/>
  <c r="C1627"/>
  <c r="E1626"/>
  <c r="C1626"/>
  <c r="E1625"/>
  <c r="C1625"/>
  <c r="E1624"/>
  <c r="C1624"/>
  <c r="E1623"/>
  <c r="C1623"/>
  <c r="E1622"/>
  <c r="C1622"/>
  <c r="E1621"/>
  <c r="C1621"/>
  <c r="E1620"/>
  <c r="C1620"/>
  <c r="E1619"/>
  <c r="C1619"/>
  <c r="E1618"/>
  <c r="C1618"/>
  <c r="E1617"/>
  <c r="C1617"/>
  <c r="E1616"/>
  <c r="C1616"/>
  <c r="E1615"/>
  <c r="C1615"/>
  <c r="E1614"/>
  <c r="C1614"/>
  <c r="E1613"/>
  <c r="C1613"/>
  <c r="E1612"/>
  <c r="C1612"/>
  <c r="E1611"/>
  <c r="C1611"/>
  <c r="E1610"/>
  <c r="C1610"/>
  <c r="E1609"/>
  <c r="C1609"/>
  <c r="E1608"/>
  <c r="C1608"/>
  <c r="E1607"/>
  <c r="C1607"/>
  <c r="E1606"/>
  <c r="C1606"/>
  <c r="E1605"/>
  <c r="C1605"/>
  <c r="E1604"/>
  <c r="C1604"/>
  <c r="E1603"/>
  <c r="C1603"/>
  <c r="E1602"/>
  <c r="C1602"/>
  <c r="E1601"/>
  <c r="C1601"/>
  <c r="E1600"/>
  <c r="C1600"/>
  <c r="E1599"/>
  <c r="C1599"/>
  <c r="E1598"/>
  <c r="C1598"/>
  <c r="E1597"/>
  <c r="C1597"/>
  <c r="E1596"/>
  <c r="C1596"/>
  <c r="E1595"/>
  <c r="C1595"/>
  <c r="E1594"/>
  <c r="C1594"/>
  <c r="E1593"/>
  <c r="C1593"/>
  <c r="E1592"/>
  <c r="C1592"/>
  <c r="E1591"/>
  <c r="C1591"/>
  <c r="E1590"/>
  <c r="C1590"/>
  <c r="E1589"/>
  <c r="C1589"/>
  <c r="E1588"/>
  <c r="C1588"/>
  <c r="E1587"/>
  <c r="C1587"/>
  <c r="E1586"/>
  <c r="C1586"/>
  <c r="E1585"/>
  <c r="C1585"/>
  <c r="E1584"/>
  <c r="C1584"/>
  <c r="E1583"/>
  <c r="C1583"/>
  <c r="E1582"/>
  <c r="C1582"/>
  <c r="E1581"/>
  <c r="C1581"/>
  <c r="E1580"/>
  <c r="C1580"/>
  <c r="E1579"/>
  <c r="C1579"/>
  <c r="E1578"/>
  <c r="C1578"/>
  <c r="E1577"/>
  <c r="C1577"/>
  <c r="E1576"/>
  <c r="C1576"/>
  <c r="E1575"/>
  <c r="C1575"/>
  <c r="E1574"/>
  <c r="C1574"/>
  <c r="E1573"/>
  <c r="C1573"/>
  <c r="E1572"/>
  <c r="C1572"/>
  <c r="E1571"/>
  <c r="C1571"/>
  <c r="E1570"/>
  <c r="C1570"/>
  <c r="E1569"/>
  <c r="C1569"/>
  <c r="E1568"/>
  <c r="C1568"/>
  <c r="E1567"/>
  <c r="C1567"/>
  <c r="E1566"/>
  <c r="C1566"/>
  <c r="E1565"/>
  <c r="C1565"/>
  <c r="E1564"/>
  <c r="C1564"/>
  <c r="E1563"/>
  <c r="C1563"/>
  <c r="E1562"/>
  <c r="C1562"/>
  <c r="E1561"/>
  <c r="C1561"/>
  <c r="E1560"/>
  <c r="C1560"/>
  <c r="E1559"/>
  <c r="C1559"/>
  <c r="E1558"/>
  <c r="C1558"/>
  <c r="E1557"/>
  <c r="C1557"/>
  <c r="E1556"/>
  <c r="C1556"/>
  <c r="E1555"/>
  <c r="C1555"/>
  <c r="E1554"/>
  <c r="C1554"/>
  <c r="E1553"/>
  <c r="C1553"/>
  <c r="E1552"/>
  <c r="C1552"/>
  <c r="E1551"/>
  <c r="C1551"/>
  <c r="E1550"/>
  <c r="C1550"/>
  <c r="E1549"/>
  <c r="C1549"/>
  <c r="E1548"/>
  <c r="C1548"/>
  <c r="E1547"/>
  <c r="C1547"/>
  <c r="E1546"/>
  <c r="C1546"/>
  <c r="E1545"/>
  <c r="C1545"/>
  <c r="E1544"/>
  <c r="C1544"/>
  <c r="E1543"/>
  <c r="C1543"/>
  <c r="E1542"/>
  <c r="C1542"/>
  <c r="E1541"/>
  <c r="C1541"/>
  <c r="E1540"/>
  <c r="C1540"/>
  <c r="E1539"/>
  <c r="C1539"/>
  <c r="E1538"/>
  <c r="C1538"/>
  <c r="E1537"/>
  <c r="C1537"/>
  <c r="E1536"/>
  <c r="C1536"/>
  <c r="E1535"/>
  <c r="C1535"/>
  <c r="E1534"/>
  <c r="C1534"/>
  <c r="E1533"/>
  <c r="C1533"/>
  <c r="E1532"/>
  <c r="C1532"/>
  <c r="E1531"/>
  <c r="C1531"/>
  <c r="E1530"/>
  <c r="C1530"/>
  <c r="E1529"/>
  <c r="C1529"/>
  <c r="E1528"/>
  <c r="C1528"/>
  <c r="E1527"/>
  <c r="C1527"/>
  <c r="E1526"/>
  <c r="C1526"/>
  <c r="E1525"/>
  <c r="C1525"/>
  <c r="E1524"/>
  <c r="C1524"/>
  <c r="E1523"/>
  <c r="C1523"/>
  <c r="E1522"/>
  <c r="C1522"/>
  <c r="E1521"/>
  <c r="C1521"/>
  <c r="E1520"/>
  <c r="C1520"/>
  <c r="E1519"/>
  <c r="C1519"/>
  <c r="E1518"/>
  <c r="C1518"/>
  <c r="E1517"/>
  <c r="C1517"/>
  <c r="E1516"/>
  <c r="C1516"/>
  <c r="E1515"/>
  <c r="C1515"/>
  <c r="E1514"/>
  <c r="C1514"/>
  <c r="E1513"/>
  <c r="C1513"/>
  <c r="E1512"/>
  <c r="C1512"/>
  <c r="E1511"/>
  <c r="C1511"/>
  <c r="E1510"/>
  <c r="C1510"/>
  <c r="E1509"/>
  <c r="C1509"/>
  <c r="E1508"/>
  <c r="C1508"/>
  <c r="E1507"/>
  <c r="C1507"/>
  <c r="E1506"/>
  <c r="C1506"/>
  <c r="E1505"/>
  <c r="C1505"/>
  <c r="E1504"/>
  <c r="C1504"/>
  <c r="E1503"/>
  <c r="C1503"/>
  <c r="E1502"/>
  <c r="C1502"/>
  <c r="E1501"/>
  <c r="C1501"/>
  <c r="E1500"/>
  <c r="C1500"/>
  <c r="E1499"/>
  <c r="C1499"/>
  <c r="E1498"/>
  <c r="C1498"/>
  <c r="E1497"/>
  <c r="C1497"/>
  <c r="E1496"/>
  <c r="C1496"/>
  <c r="E1495"/>
  <c r="C1495"/>
  <c r="E1494"/>
  <c r="C1494"/>
  <c r="E1493"/>
  <c r="C1493"/>
  <c r="E1492"/>
  <c r="C1492"/>
  <c r="E1491"/>
  <c r="C1491"/>
  <c r="E1490"/>
  <c r="C1490"/>
  <c r="E1489"/>
  <c r="C1489"/>
  <c r="E1488"/>
  <c r="C1488"/>
  <c r="E1487"/>
  <c r="C1487"/>
  <c r="E1486"/>
  <c r="C1486"/>
  <c r="E1485"/>
  <c r="C1485"/>
  <c r="E1484"/>
  <c r="C1484"/>
  <c r="E1483"/>
  <c r="C1483"/>
  <c r="E1482"/>
  <c r="C1482"/>
  <c r="E1481"/>
  <c r="C1481"/>
  <c r="E1480"/>
  <c r="C1480"/>
  <c r="E1479"/>
  <c r="C1479"/>
  <c r="E1478"/>
  <c r="C1478"/>
  <c r="E1477"/>
  <c r="C1477"/>
  <c r="E1476"/>
  <c r="C1476"/>
  <c r="E1475"/>
  <c r="C1475"/>
  <c r="E1474"/>
  <c r="C1474"/>
  <c r="E1473"/>
  <c r="C1473"/>
  <c r="E1472"/>
  <c r="C1472"/>
  <c r="E1471"/>
  <c r="C1471"/>
  <c r="E1470"/>
  <c r="C1470"/>
  <c r="E1469"/>
  <c r="C1469"/>
  <c r="E1468"/>
  <c r="C1468"/>
  <c r="E1467"/>
  <c r="C1467"/>
  <c r="E1466"/>
  <c r="C1466"/>
  <c r="E1465"/>
  <c r="C1465"/>
  <c r="E1464"/>
  <c r="C1464"/>
  <c r="E1463"/>
  <c r="C1463"/>
  <c r="E1462"/>
  <c r="C1462"/>
  <c r="E1461"/>
  <c r="C1461"/>
  <c r="E1460"/>
  <c r="C1460"/>
  <c r="E1459"/>
  <c r="C1459"/>
  <c r="E1458"/>
  <c r="C1458"/>
  <c r="E1457"/>
  <c r="C1457"/>
  <c r="E1456"/>
  <c r="C1456"/>
  <c r="E1455"/>
  <c r="C1455"/>
  <c r="E1454"/>
  <c r="C1454"/>
  <c r="E1453"/>
  <c r="C1453"/>
  <c r="E1452"/>
  <c r="C1452"/>
  <c r="E1451"/>
  <c r="C1451"/>
  <c r="E1450"/>
  <c r="C1450"/>
  <c r="E1449"/>
  <c r="C1449"/>
  <c r="E1448"/>
  <c r="C1448"/>
  <c r="E1447"/>
  <c r="C1447"/>
  <c r="E1446"/>
  <c r="C1446"/>
  <c r="E1445"/>
  <c r="C1445"/>
  <c r="E1444"/>
  <c r="C1444"/>
  <c r="E1443"/>
  <c r="C1443"/>
  <c r="E1442"/>
  <c r="C1442"/>
  <c r="E1441"/>
  <c r="C1441"/>
  <c r="E1440"/>
  <c r="C1440"/>
  <c r="E1439"/>
  <c r="C1439"/>
  <c r="E1438"/>
  <c r="C1438"/>
  <c r="E1437"/>
  <c r="C1437"/>
  <c r="E1436"/>
  <c r="C1436"/>
  <c r="E1435"/>
  <c r="C1435"/>
  <c r="E1434"/>
  <c r="C1434"/>
  <c r="E1433"/>
  <c r="C1433"/>
  <c r="E1432"/>
  <c r="C1432"/>
  <c r="E1431"/>
  <c r="C1431"/>
  <c r="E1430"/>
  <c r="C1430"/>
  <c r="E1429"/>
  <c r="C1429"/>
  <c r="E1428"/>
  <c r="C1428"/>
  <c r="E1427"/>
  <c r="C1427"/>
  <c r="E1426"/>
  <c r="C1426"/>
  <c r="E1425"/>
  <c r="C1425"/>
  <c r="E1424"/>
  <c r="C1424"/>
  <c r="E1423"/>
  <c r="C1423"/>
  <c r="E1422"/>
  <c r="C1422"/>
  <c r="E1421"/>
  <c r="C1421"/>
  <c r="E1420"/>
  <c r="C1420"/>
  <c r="E1419"/>
  <c r="C1419"/>
  <c r="E1418"/>
  <c r="C1418"/>
  <c r="E1417"/>
  <c r="C1417"/>
  <c r="E1416"/>
  <c r="C1416"/>
  <c r="E1415"/>
  <c r="C1415"/>
  <c r="E1414"/>
  <c r="C1414"/>
  <c r="E1413"/>
  <c r="C1413"/>
  <c r="E1412"/>
  <c r="C1412"/>
  <c r="E1411"/>
  <c r="C1411"/>
  <c r="E1410"/>
  <c r="C1410"/>
  <c r="E1409"/>
  <c r="C1409"/>
  <c r="E1408"/>
  <c r="C1408"/>
  <c r="E1407"/>
  <c r="C1407"/>
  <c r="E1406"/>
  <c r="C1406"/>
  <c r="E1405"/>
  <c r="C1405"/>
  <c r="E1404"/>
  <c r="C1404"/>
  <c r="E1403"/>
  <c r="C1403"/>
  <c r="E1402"/>
  <c r="C1402"/>
  <c r="E1401"/>
  <c r="C1401"/>
  <c r="E1400"/>
  <c r="C1400"/>
  <c r="E1399"/>
  <c r="C1399"/>
  <c r="E1398"/>
  <c r="C1398"/>
  <c r="E1397"/>
  <c r="C1397"/>
  <c r="E1396"/>
  <c r="C1396"/>
  <c r="E1395"/>
  <c r="C1395"/>
  <c r="E1394"/>
  <c r="C1394"/>
  <c r="E1393"/>
  <c r="C1393"/>
  <c r="E1392"/>
  <c r="C1392"/>
  <c r="E1391"/>
  <c r="C1391"/>
  <c r="E1390"/>
  <c r="C1390"/>
  <c r="E1389"/>
  <c r="C1389"/>
  <c r="E1388"/>
  <c r="C1388"/>
  <c r="E1387"/>
  <c r="C1387"/>
  <c r="E1386"/>
  <c r="C1386"/>
  <c r="E1385"/>
  <c r="C1385"/>
  <c r="E1384"/>
  <c r="C1384"/>
  <c r="E1383"/>
  <c r="C1383"/>
  <c r="E1382"/>
  <c r="C1382"/>
  <c r="E1381"/>
  <c r="C1381"/>
  <c r="E1380"/>
  <c r="C1380"/>
  <c r="E1379"/>
  <c r="C1379"/>
  <c r="E1378"/>
  <c r="C1378"/>
  <c r="E1377"/>
  <c r="C1377"/>
  <c r="E1376"/>
  <c r="C1376"/>
  <c r="E1375"/>
  <c r="C1375"/>
  <c r="E1374"/>
  <c r="C1374"/>
  <c r="E1373"/>
  <c r="C1373"/>
  <c r="E1372"/>
  <c r="C1372"/>
  <c r="E1371"/>
  <c r="C1371"/>
  <c r="E1370"/>
  <c r="C1370"/>
  <c r="E1369"/>
  <c r="C1369"/>
  <c r="E1368"/>
  <c r="C1368"/>
  <c r="E1367"/>
  <c r="C1367"/>
  <c r="E1366"/>
  <c r="C1366"/>
  <c r="E1365"/>
  <c r="C1365"/>
  <c r="E1364"/>
  <c r="C1364"/>
  <c r="E1363"/>
  <c r="C1363"/>
  <c r="E1362"/>
  <c r="C1362"/>
  <c r="E1361"/>
  <c r="C1361"/>
  <c r="E1360"/>
  <c r="C1360"/>
  <c r="E1359"/>
  <c r="C1359"/>
  <c r="E1358"/>
  <c r="C1358"/>
  <c r="E1357"/>
  <c r="C1357"/>
  <c r="E1356"/>
  <c r="C1356"/>
  <c r="E1355"/>
  <c r="C1355"/>
  <c r="E1354"/>
  <c r="C1354"/>
  <c r="E1353"/>
  <c r="C1353"/>
  <c r="E1352"/>
  <c r="C1352"/>
  <c r="E1351"/>
  <c r="C1351"/>
  <c r="E1350"/>
  <c r="C1350"/>
  <c r="E1349"/>
  <c r="C1349"/>
  <c r="E1348"/>
  <c r="C1348"/>
  <c r="E1347"/>
  <c r="C1347"/>
  <c r="E1346"/>
  <c r="C1346"/>
  <c r="E1345"/>
  <c r="C1345"/>
  <c r="E1344"/>
  <c r="C1344"/>
  <c r="E1343"/>
  <c r="C1343"/>
  <c r="E1342"/>
  <c r="C1342"/>
  <c r="E1341"/>
  <c r="C1341"/>
  <c r="E1340"/>
  <c r="C1340"/>
  <c r="E1339"/>
  <c r="C1339"/>
  <c r="E1338"/>
  <c r="C1338"/>
  <c r="E1337"/>
  <c r="C1337"/>
  <c r="E1336"/>
  <c r="C1336"/>
  <c r="E1335"/>
  <c r="C1335"/>
  <c r="E1334"/>
  <c r="C1334"/>
  <c r="E1333"/>
  <c r="C1333"/>
  <c r="E1332"/>
  <c r="C1332"/>
  <c r="E1331"/>
  <c r="C1331"/>
  <c r="E1330"/>
  <c r="C1330"/>
  <c r="E1329"/>
  <c r="C1329"/>
  <c r="E1328"/>
  <c r="C1328"/>
  <c r="E1327"/>
  <c r="C1327"/>
  <c r="E1326"/>
  <c r="C1326"/>
  <c r="E1325"/>
  <c r="C1325"/>
  <c r="E1324"/>
  <c r="C1324"/>
  <c r="E1323"/>
  <c r="C1323"/>
  <c r="E1322"/>
  <c r="C1322"/>
  <c r="E1321"/>
  <c r="C1321"/>
  <c r="E1320"/>
  <c r="C1320"/>
  <c r="E1319"/>
  <c r="C1319"/>
  <c r="E1318"/>
  <c r="C1318"/>
  <c r="E1317"/>
  <c r="C1317"/>
  <c r="E1316"/>
  <c r="C1316"/>
  <c r="E1315"/>
  <c r="C1315"/>
  <c r="E1314"/>
  <c r="C1314"/>
  <c r="E1313"/>
  <c r="C1313"/>
  <c r="E1312"/>
  <c r="C1312"/>
  <c r="E1311"/>
  <c r="C1311"/>
  <c r="E1310"/>
  <c r="C1310"/>
  <c r="E1309"/>
  <c r="C1309"/>
  <c r="E1308"/>
  <c r="C1308"/>
  <c r="E1307"/>
  <c r="C1307"/>
  <c r="E1306"/>
  <c r="C1306"/>
  <c r="E1305"/>
  <c r="C1305"/>
  <c r="E1304"/>
  <c r="C1304"/>
  <c r="E1303"/>
  <c r="C1303"/>
  <c r="E1302"/>
  <c r="C1302"/>
  <c r="E1301"/>
  <c r="C1301"/>
  <c r="E1300"/>
  <c r="C1300"/>
  <c r="E1299"/>
  <c r="C1299"/>
  <c r="E1298"/>
  <c r="C1298"/>
  <c r="E1297"/>
  <c r="C1297"/>
  <c r="E1296"/>
  <c r="C1296"/>
  <c r="E1295"/>
  <c r="C1295"/>
  <c r="E1294"/>
  <c r="C1294"/>
  <c r="E1293"/>
  <c r="C1293"/>
  <c r="E1292"/>
  <c r="C1292"/>
  <c r="E1291"/>
  <c r="C1291"/>
  <c r="E1290"/>
  <c r="C1290"/>
  <c r="E1289"/>
  <c r="C1289"/>
  <c r="E1288"/>
  <c r="C1288"/>
  <c r="E1287"/>
  <c r="C1287"/>
  <c r="E1286"/>
  <c r="C1286"/>
  <c r="E1285"/>
  <c r="C1285"/>
  <c r="E1284"/>
  <c r="C1284"/>
  <c r="E1283"/>
  <c r="C1283"/>
  <c r="E1282"/>
  <c r="C1282"/>
  <c r="E1281"/>
  <c r="C1281"/>
  <c r="E1280"/>
  <c r="C1280"/>
  <c r="E1279"/>
  <c r="C1279"/>
  <c r="E1278"/>
  <c r="C1278"/>
  <c r="E1277"/>
  <c r="C1277"/>
  <c r="E1276"/>
  <c r="C1276"/>
  <c r="E1275"/>
  <c r="C1275"/>
  <c r="E1274"/>
  <c r="C1274"/>
  <c r="E1273"/>
  <c r="C1273"/>
  <c r="E1272"/>
  <c r="C1272"/>
  <c r="E1271"/>
  <c r="C1271"/>
  <c r="E1270"/>
  <c r="C1270"/>
  <c r="E1269"/>
  <c r="C1269"/>
  <c r="E1268"/>
  <c r="C1268"/>
  <c r="E1267"/>
  <c r="C1267"/>
  <c r="E1266"/>
  <c r="C1266"/>
  <c r="E1265"/>
  <c r="C1265"/>
  <c r="E1264"/>
  <c r="C1264"/>
  <c r="E1263"/>
  <c r="C1263"/>
  <c r="E1262"/>
  <c r="C1262"/>
  <c r="E1261"/>
  <c r="C1261"/>
  <c r="E1260"/>
  <c r="C1260"/>
  <c r="E1259"/>
  <c r="C1259"/>
  <c r="E1258"/>
  <c r="C1258"/>
  <c r="E1257"/>
  <c r="C1257"/>
  <c r="E1256"/>
  <c r="C1256"/>
  <c r="E1255"/>
  <c r="C1255"/>
  <c r="E1254"/>
  <c r="C1254"/>
  <c r="E1253"/>
  <c r="C1253"/>
  <c r="E1252"/>
  <c r="C1252"/>
  <c r="E1251"/>
  <c r="C1251"/>
  <c r="E1250"/>
  <c r="C1250"/>
  <c r="E1249"/>
  <c r="C1249"/>
  <c r="E1248"/>
  <c r="C1248"/>
  <c r="E1247"/>
  <c r="C1247"/>
  <c r="E1246"/>
  <c r="C1246"/>
  <c r="E1245"/>
  <c r="C1245"/>
  <c r="E1244"/>
  <c r="C1244"/>
  <c r="E1243"/>
  <c r="C1243"/>
  <c r="E1242"/>
  <c r="C1242"/>
  <c r="E1241"/>
  <c r="C1241"/>
  <c r="E1240"/>
  <c r="C1240"/>
  <c r="E1239"/>
  <c r="C1239"/>
  <c r="E1238"/>
  <c r="C1238"/>
  <c r="E1237"/>
  <c r="C1237"/>
  <c r="E1236"/>
  <c r="C1236"/>
  <c r="E1235"/>
  <c r="C1235"/>
  <c r="E1234"/>
  <c r="C1234"/>
  <c r="E1233"/>
  <c r="C1233"/>
  <c r="E1232"/>
  <c r="C1232"/>
  <c r="E1231"/>
  <c r="C1231"/>
  <c r="E1230"/>
  <c r="C1230"/>
  <c r="E1229"/>
  <c r="C1229"/>
  <c r="E1228"/>
  <c r="C1228"/>
  <c r="E1227"/>
  <c r="C1227"/>
  <c r="E1226"/>
  <c r="C1226"/>
  <c r="E1225"/>
  <c r="C1225"/>
  <c r="E1224"/>
  <c r="C1224"/>
  <c r="E1223"/>
  <c r="C1223"/>
  <c r="E1222"/>
  <c r="C1222"/>
  <c r="E1221"/>
  <c r="C1221"/>
  <c r="E1220"/>
  <c r="C1220"/>
  <c r="E1219"/>
  <c r="C1219"/>
  <c r="E1218"/>
  <c r="C1218"/>
  <c r="E1217"/>
  <c r="C1217"/>
  <c r="E1216"/>
  <c r="C1216"/>
  <c r="E1215"/>
  <c r="C1215"/>
  <c r="E1214"/>
  <c r="C1214"/>
  <c r="E1213"/>
  <c r="C1213"/>
  <c r="E1212"/>
  <c r="C1212"/>
  <c r="E1211"/>
  <c r="C1211"/>
  <c r="E1210"/>
  <c r="C1210"/>
  <c r="E1209"/>
  <c r="C1209"/>
  <c r="E1208"/>
  <c r="C1208"/>
  <c r="E1207"/>
  <c r="C1207"/>
  <c r="E1206"/>
  <c r="C1206"/>
  <c r="E1205"/>
  <c r="C1205"/>
  <c r="E1204"/>
  <c r="C1204"/>
  <c r="E1203"/>
  <c r="C1203"/>
  <c r="E1202"/>
  <c r="C1202"/>
  <c r="E1201"/>
  <c r="C1201"/>
  <c r="E1200"/>
  <c r="C1200"/>
  <c r="E1199"/>
  <c r="C1199"/>
  <c r="E1198"/>
  <c r="C1198"/>
  <c r="E1197"/>
  <c r="C1197"/>
  <c r="E1196"/>
  <c r="C1196"/>
  <c r="E1195"/>
  <c r="C1195"/>
  <c r="E1194"/>
  <c r="C1194"/>
  <c r="E1193"/>
  <c r="C1193"/>
  <c r="E1192"/>
  <c r="C1192"/>
  <c r="E1191"/>
  <c r="C1191"/>
  <c r="E1190"/>
  <c r="C1190"/>
  <c r="E1189"/>
  <c r="C1189"/>
  <c r="E1188"/>
  <c r="C1188"/>
  <c r="E1187"/>
  <c r="C1187"/>
  <c r="E1186"/>
  <c r="C1186"/>
  <c r="E1185"/>
  <c r="C1185"/>
  <c r="E1184"/>
  <c r="C1184"/>
  <c r="E1183"/>
  <c r="C1183"/>
  <c r="E1182"/>
  <c r="C1182"/>
  <c r="E1181"/>
  <c r="C1181"/>
  <c r="E1180"/>
  <c r="C1180"/>
  <c r="E1179"/>
  <c r="C1179"/>
  <c r="E1178"/>
  <c r="C1178"/>
  <c r="E1177"/>
  <c r="C1177"/>
  <c r="E1176"/>
  <c r="C1176"/>
  <c r="E1175"/>
  <c r="C1175"/>
  <c r="E1174"/>
  <c r="C1174"/>
  <c r="E1173"/>
  <c r="C1173"/>
  <c r="E1172"/>
  <c r="C1172"/>
  <c r="E1171"/>
  <c r="C1171"/>
  <c r="E1170"/>
  <c r="C1170"/>
  <c r="E1169"/>
  <c r="C1169"/>
  <c r="E1168"/>
  <c r="C1168"/>
  <c r="E1167"/>
  <c r="C1167"/>
  <c r="E1166"/>
  <c r="C1166"/>
  <c r="E1165"/>
  <c r="C1165"/>
  <c r="E1164"/>
  <c r="C1164"/>
  <c r="E1163"/>
  <c r="C1163"/>
  <c r="E1162"/>
  <c r="C1162"/>
  <c r="E1161"/>
  <c r="C1161"/>
  <c r="E1160"/>
  <c r="C1160"/>
  <c r="E1159"/>
  <c r="C1159"/>
  <c r="E1158"/>
  <c r="C1158"/>
  <c r="E1157"/>
  <c r="C1157"/>
  <c r="E1156"/>
  <c r="C1156"/>
  <c r="E1155"/>
  <c r="C1155"/>
  <c r="E1154"/>
  <c r="C1154"/>
  <c r="E1153"/>
  <c r="C1153"/>
  <c r="E1152"/>
  <c r="C1152"/>
  <c r="E1151"/>
  <c r="C1151"/>
  <c r="E1150"/>
  <c r="C1150"/>
  <c r="E1149"/>
  <c r="C1149"/>
  <c r="E1148"/>
  <c r="C1148"/>
  <c r="E1147"/>
  <c r="C1147"/>
  <c r="E1146"/>
  <c r="C1146"/>
  <c r="E1145"/>
  <c r="C1145"/>
  <c r="E1144"/>
  <c r="C1144"/>
  <c r="E1143"/>
  <c r="C1143"/>
  <c r="E1142"/>
  <c r="C1142"/>
  <c r="E1141"/>
  <c r="C1141"/>
  <c r="E1140"/>
  <c r="C1140"/>
  <c r="E1139"/>
  <c r="C1139"/>
  <c r="E1138"/>
  <c r="C1138"/>
  <c r="E1137"/>
  <c r="C1137"/>
  <c r="E1136"/>
  <c r="C1136"/>
  <c r="E1135"/>
  <c r="C1135"/>
  <c r="E1134"/>
  <c r="C1134"/>
  <c r="E1133"/>
  <c r="C1133"/>
  <c r="E1132"/>
  <c r="C1132"/>
  <c r="E1131"/>
  <c r="C1131"/>
  <c r="E1130"/>
  <c r="C1130"/>
  <c r="E1129"/>
  <c r="C1129"/>
  <c r="E1128"/>
  <c r="C1128"/>
  <c r="E1127"/>
  <c r="C1127"/>
  <c r="E1126"/>
  <c r="C1126"/>
  <c r="E1125"/>
  <c r="C1125"/>
  <c r="E1124"/>
  <c r="C1124"/>
  <c r="E1123"/>
  <c r="C1123"/>
  <c r="E1122"/>
  <c r="C1122"/>
  <c r="E1121"/>
  <c r="C1121"/>
  <c r="E1120"/>
  <c r="C1120"/>
  <c r="E1119"/>
  <c r="C1119"/>
  <c r="E1118"/>
  <c r="C1118"/>
  <c r="E1117"/>
  <c r="C1117"/>
  <c r="E1116"/>
  <c r="C1116"/>
  <c r="E1115"/>
  <c r="C1115"/>
  <c r="E1114"/>
  <c r="C1114"/>
  <c r="E1113"/>
  <c r="C1113"/>
  <c r="E1112"/>
  <c r="C1112"/>
  <c r="E1111"/>
  <c r="C1111"/>
  <c r="E1110"/>
  <c r="C1110"/>
  <c r="E1109"/>
  <c r="C1109"/>
  <c r="E1108"/>
  <c r="C1108"/>
  <c r="E1107"/>
  <c r="C1107"/>
  <c r="E1106"/>
  <c r="C1106"/>
  <c r="E1105"/>
  <c r="C1105"/>
  <c r="E1104"/>
  <c r="C1104"/>
  <c r="E1103"/>
  <c r="C1103"/>
  <c r="E1102"/>
  <c r="C1102"/>
  <c r="E1101"/>
  <c r="C1101"/>
  <c r="E1100"/>
  <c r="C1100"/>
  <c r="E1099"/>
  <c r="C1099"/>
  <c r="E1098"/>
  <c r="C1098"/>
  <c r="E1097"/>
  <c r="C1097"/>
  <c r="E1096"/>
  <c r="C1096"/>
  <c r="E1095"/>
  <c r="C1095"/>
  <c r="E1094"/>
  <c r="C1094"/>
  <c r="E1093"/>
  <c r="C1093"/>
  <c r="E1092"/>
  <c r="C1092"/>
  <c r="E1091"/>
  <c r="C1091"/>
  <c r="E1090"/>
  <c r="C1090"/>
  <c r="E1089"/>
  <c r="C1089"/>
  <c r="E1088"/>
  <c r="C1088"/>
  <c r="E1087"/>
  <c r="C1087"/>
  <c r="E1086"/>
  <c r="C1086"/>
  <c r="E1085"/>
  <c r="C1085"/>
  <c r="E1084"/>
  <c r="C1084"/>
  <c r="E1083"/>
  <c r="C1083"/>
  <c r="E1082"/>
  <c r="C1082"/>
  <c r="E1081"/>
  <c r="C1081"/>
  <c r="E1080"/>
  <c r="C1080"/>
  <c r="E1079"/>
  <c r="C1079"/>
  <c r="E1078"/>
  <c r="C1078"/>
  <c r="E1077"/>
  <c r="C1077"/>
  <c r="E1076"/>
  <c r="C1076"/>
  <c r="E1075"/>
  <c r="C1075"/>
  <c r="E1074"/>
  <c r="C1074"/>
  <c r="E1073"/>
  <c r="C1073"/>
  <c r="E1072"/>
  <c r="C1072"/>
  <c r="E1071"/>
  <c r="C1071"/>
  <c r="E1070"/>
  <c r="C1070"/>
  <c r="E1069"/>
  <c r="C1069"/>
  <c r="E1068"/>
  <c r="C1068"/>
  <c r="E1067"/>
  <c r="C1067"/>
  <c r="E1066"/>
  <c r="C1066"/>
  <c r="E1065"/>
  <c r="C1065"/>
  <c r="E1064"/>
  <c r="C1064"/>
  <c r="E1063"/>
  <c r="C1063"/>
  <c r="E1062"/>
  <c r="C1062"/>
  <c r="E1061"/>
  <c r="C1061"/>
  <c r="E1060"/>
  <c r="C1060"/>
  <c r="E1059"/>
  <c r="C1059"/>
  <c r="E1058"/>
  <c r="C1058"/>
  <c r="E1057"/>
  <c r="C1057"/>
  <c r="E1056"/>
  <c r="C1056"/>
  <c r="E1055"/>
  <c r="C1055"/>
  <c r="E1054"/>
  <c r="C1054"/>
  <c r="E1053"/>
  <c r="C1053"/>
  <c r="E1052"/>
  <c r="C1052"/>
  <c r="E1051"/>
  <c r="C1051"/>
  <c r="E1050"/>
  <c r="C1050"/>
  <c r="E1049"/>
  <c r="C1049"/>
  <c r="E1048"/>
  <c r="C1048"/>
  <c r="E1047"/>
  <c r="C1047"/>
  <c r="E1046"/>
  <c r="C1046"/>
  <c r="E1045"/>
  <c r="C1045"/>
  <c r="E1044"/>
  <c r="C1044"/>
  <c r="E1043"/>
  <c r="C1043"/>
  <c r="E1042"/>
  <c r="C1042"/>
  <c r="E1041"/>
  <c r="C1041"/>
  <c r="E1040"/>
  <c r="C1040"/>
  <c r="E1039"/>
  <c r="C1039"/>
  <c r="E1038"/>
  <c r="C1038"/>
  <c r="E1037"/>
  <c r="C1037"/>
  <c r="E1036"/>
  <c r="C1036"/>
  <c r="E1035"/>
  <c r="C1035"/>
  <c r="E1034"/>
  <c r="C1034"/>
  <c r="E1033"/>
  <c r="C1033"/>
  <c r="E1032"/>
  <c r="C1032"/>
  <c r="E1031"/>
  <c r="C1031"/>
  <c r="E1030"/>
  <c r="C1030"/>
  <c r="E1029"/>
  <c r="C1029"/>
  <c r="E1028"/>
  <c r="C1028"/>
  <c r="E1027"/>
  <c r="C1027"/>
  <c r="E1026"/>
  <c r="C1026"/>
  <c r="E1025"/>
  <c r="C1025"/>
  <c r="E1024"/>
  <c r="C1024"/>
  <c r="E1023"/>
  <c r="C1023"/>
  <c r="E1022"/>
  <c r="C1022"/>
  <c r="E1021"/>
  <c r="C1021"/>
  <c r="E1020"/>
  <c r="C1020"/>
  <c r="E1019"/>
  <c r="C1019"/>
  <c r="E1018"/>
  <c r="C1018"/>
  <c r="E1017"/>
  <c r="C1017"/>
  <c r="E1016"/>
  <c r="C1016"/>
  <c r="E1015"/>
  <c r="C1015"/>
  <c r="E1014"/>
  <c r="C1014"/>
  <c r="E1013"/>
  <c r="C1013"/>
  <c r="E1012"/>
  <c r="C1012"/>
  <c r="E1011"/>
  <c r="C1011"/>
  <c r="E1010"/>
  <c r="C1010"/>
  <c r="E1009"/>
  <c r="C1009"/>
  <c r="E1008"/>
  <c r="C1008"/>
  <c r="E1007"/>
  <c r="C1007"/>
  <c r="E1006"/>
  <c r="C1006"/>
  <c r="E1005"/>
  <c r="C1005"/>
  <c r="E1004"/>
  <c r="C1004"/>
  <c r="E1003"/>
  <c r="C1003"/>
  <c r="E1002"/>
  <c r="C1002"/>
  <c r="E1001"/>
  <c r="C1001"/>
  <c r="E1000"/>
  <c r="C1000"/>
  <c r="E999"/>
  <c r="C999"/>
  <c r="E998"/>
  <c r="C998"/>
  <c r="E997"/>
  <c r="C997"/>
  <c r="E996"/>
  <c r="C996"/>
  <c r="E995"/>
  <c r="C995"/>
  <c r="E994"/>
  <c r="C994"/>
  <c r="E993"/>
  <c r="C993"/>
  <c r="E992"/>
  <c r="C992"/>
  <c r="E991"/>
  <c r="C991"/>
  <c r="E990"/>
  <c r="C990"/>
  <c r="E989"/>
  <c r="C989"/>
  <c r="E988"/>
  <c r="C988"/>
  <c r="E987"/>
  <c r="C987"/>
  <c r="E986"/>
  <c r="C986"/>
  <c r="E985"/>
  <c r="C985"/>
  <c r="E984"/>
  <c r="C984"/>
  <c r="E983"/>
  <c r="C983"/>
  <c r="E982"/>
  <c r="C982"/>
  <c r="E981"/>
  <c r="C981"/>
  <c r="E980"/>
  <c r="C980"/>
  <c r="E979"/>
  <c r="C979"/>
  <c r="E978"/>
  <c r="C978"/>
  <c r="E977"/>
  <c r="C977"/>
  <c r="E976"/>
  <c r="C976"/>
  <c r="E975"/>
  <c r="C975"/>
  <c r="E974"/>
  <c r="C974"/>
  <c r="E973"/>
  <c r="C973"/>
  <c r="E972"/>
  <c r="C972"/>
  <c r="E971"/>
  <c r="C971"/>
  <c r="E970"/>
  <c r="C970"/>
  <c r="E969"/>
  <c r="C969"/>
  <c r="E968"/>
  <c r="C968"/>
  <c r="E967"/>
  <c r="C967"/>
  <c r="E966"/>
  <c r="C966"/>
  <c r="E965"/>
  <c r="C965"/>
  <c r="E964"/>
  <c r="C964"/>
  <c r="E963"/>
  <c r="C963"/>
  <c r="E962"/>
  <c r="C962"/>
  <c r="E961"/>
  <c r="C961"/>
  <c r="E960"/>
  <c r="C960"/>
  <c r="E959"/>
  <c r="C959"/>
  <c r="E958"/>
  <c r="C958"/>
  <c r="E957"/>
  <c r="C957"/>
  <c r="E956"/>
  <c r="C956"/>
  <c r="E955"/>
  <c r="C955"/>
  <c r="E954"/>
  <c r="C954"/>
  <c r="E953"/>
  <c r="C953"/>
  <c r="E952"/>
  <c r="C952"/>
  <c r="E951"/>
  <c r="C951"/>
  <c r="E950"/>
  <c r="C950"/>
  <c r="E949"/>
  <c r="C949"/>
  <c r="E948"/>
  <c r="C948"/>
  <c r="E947"/>
  <c r="C947"/>
  <c r="E946"/>
  <c r="C946"/>
  <c r="E945"/>
  <c r="C945"/>
  <c r="E944"/>
  <c r="C944"/>
  <c r="E943"/>
  <c r="C943"/>
  <c r="E942"/>
  <c r="C942"/>
  <c r="E941"/>
  <c r="C941"/>
  <c r="E940"/>
  <c r="C940"/>
  <c r="E939"/>
  <c r="C939"/>
  <c r="E938"/>
  <c r="C938"/>
  <c r="E937"/>
  <c r="C937"/>
  <c r="E936"/>
  <c r="C936"/>
  <c r="E935"/>
  <c r="C935"/>
  <c r="E934"/>
  <c r="C934"/>
  <c r="E933"/>
  <c r="C933"/>
  <c r="E932"/>
  <c r="C932"/>
  <c r="E931"/>
  <c r="C931"/>
  <c r="E930"/>
  <c r="C930"/>
  <c r="E929"/>
  <c r="C929"/>
  <c r="E928"/>
  <c r="C928"/>
  <c r="E927"/>
  <c r="C927"/>
  <c r="E926"/>
  <c r="C926"/>
  <c r="E925"/>
  <c r="C925"/>
  <c r="E924"/>
  <c r="C924"/>
  <c r="E923"/>
  <c r="C923"/>
  <c r="E922"/>
  <c r="C922"/>
  <c r="E921"/>
  <c r="C921"/>
  <c r="E920"/>
  <c r="C920"/>
  <c r="E919"/>
  <c r="C919"/>
  <c r="E918"/>
  <c r="C918"/>
  <c r="E917"/>
  <c r="C917"/>
  <c r="E916"/>
  <c r="C916"/>
  <c r="E915"/>
  <c r="C915"/>
  <c r="E914"/>
  <c r="C914"/>
  <c r="E913"/>
  <c r="C913"/>
  <c r="E912"/>
  <c r="C912"/>
  <c r="E911"/>
  <c r="C911"/>
  <c r="E910"/>
  <c r="C910"/>
  <c r="E909"/>
  <c r="C909"/>
  <c r="E908"/>
  <c r="C908"/>
  <c r="E907"/>
  <c r="C907"/>
  <c r="E906"/>
  <c r="C906"/>
  <c r="E905"/>
  <c r="C905"/>
  <c r="E904"/>
  <c r="C904"/>
  <c r="E903"/>
  <c r="C903"/>
  <c r="E902"/>
  <c r="C902"/>
  <c r="E901"/>
  <c r="C901"/>
  <c r="E900"/>
  <c r="C900"/>
  <c r="E899"/>
  <c r="C899"/>
  <c r="E898"/>
  <c r="C898"/>
  <c r="E897"/>
  <c r="C897"/>
  <c r="E896"/>
  <c r="C896"/>
  <c r="E895"/>
  <c r="C895"/>
  <c r="E894"/>
  <c r="C894"/>
  <c r="E893"/>
  <c r="C893"/>
  <c r="E892"/>
  <c r="C892"/>
  <c r="E891"/>
  <c r="C891"/>
  <c r="E890"/>
  <c r="C890"/>
  <c r="E889"/>
  <c r="C889"/>
  <c r="E888"/>
  <c r="C888"/>
  <c r="E887"/>
  <c r="C887"/>
  <c r="E886"/>
  <c r="C886"/>
  <c r="E885"/>
  <c r="C885"/>
  <c r="E884"/>
  <c r="C884"/>
  <c r="E883"/>
  <c r="C883"/>
  <c r="E882"/>
  <c r="C882"/>
  <c r="E881"/>
  <c r="C881"/>
  <c r="E880"/>
  <c r="C880"/>
  <c r="E879"/>
  <c r="C879"/>
  <c r="E878"/>
  <c r="C878"/>
  <c r="E877"/>
  <c r="C877"/>
  <c r="E876"/>
  <c r="C876"/>
  <c r="E875"/>
  <c r="C875"/>
  <c r="E874"/>
  <c r="C874"/>
  <c r="E873"/>
  <c r="C873"/>
  <c r="E872"/>
  <c r="C872"/>
  <c r="E871"/>
  <c r="C871"/>
  <c r="E870"/>
  <c r="C870"/>
  <c r="E869"/>
  <c r="C869"/>
  <c r="E868"/>
  <c r="C868"/>
  <c r="E867"/>
  <c r="C867"/>
  <c r="E866"/>
  <c r="C866"/>
  <c r="E865"/>
  <c r="C865"/>
  <c r="E864"/>
  <c r="C864"/>
  <c r="E863"/>
  <c r="C863"/>
  <c r="E862"/>
  <c r="C862"/>
  <c r="E861"/>
  <c r="C861"/>
  <c r="E860"/>
  <c r="C860"/>
  <c r="E859"/>
  <c r="C859"/>
  <c r="E858"/>
  <c r="C858"/>
  <c r="E857"/>
  <c r="C857"/>
  <c r="E856"/>
  <c r="C856"/>
  <c r="E855"/>
  <c r="C855"/>
  <c r="E854"/>
  <c r="C854"/>
  <c r="E853"/>
  <c r="C853"/>
  <c r="E852"/>
  <c r="C852"/>
  <c r="E851"/>
  <c r="C851"/>
  <c r="E850"/>
  <c r="C850"/>
  <c r="E849"/>
  <c r="C849"/>
  <c r="E848"/>
  <c r="C848"/>
  <c r="E847"/>
  <c r="C847"/>
  <c r="E846"/>
  <c r="C846"/>
  <c r="E845"/>
  <c r="C845"/>
  <c r="E844"/>
  <c r="C844"/>
  <c r="E843"/>
  <c r="C843"/>
  <c r="E842"/>
  <c r="C842"/>
  <c r="E841"/>
  <c r="C841"/>
  <c r="E840"/>
  <c r="C840"/>
  <c r="E839"/>
  <c r="C839"/>
  <c r="E838"/>
  <c r="C838"/>
  <c r="E837"/>
  <c r="C837"/>
  <c r="E836"/>
  <c r="C836"/>
  <c r="E835"/>
  <c r="C835"/>
  <c r="E834"/>
  <c r="C834"/>
  <c r="E833"/>
  <c r="C833"/>
  <c r="E832"/>
  <c r="C832"/>
  <c r="E831"/>
  <c r="C831"/>
  <c r="E830"/>
  <c r="C830"/>
  <c r="E829"/>
  <c r="C829"/>
  <c r="E828"/>
  <c r="C828"/>
  <c r="E827"/>
  <c r="C827"/>
  <c r="E826"/>
  <c r="C826"/>
  <c r="E825"/>
  <c r="C825"/>
  <c r="E824"/>
  <c r="C824"/>
  <c r="E823"/>
  <c r="C823"/>
  <c r="E822"/>
  <c r="C822"/>
  <c r="E821"/>
  <c r="C821"/>
  <c r="E820"/>
  <c r="C820"/>
  <c r="E819"/>
  <c r="C819"/>
  <c r="E818"/>
  <c r="C818"/>
  <c r="E817"/>
  <c r="C817"/>
  <c r="E816"/>
  <c r="C816"/>
  <c r="E815"/>
  <c r="C815"/>
  <c r="E814"/>
  <c r="C814"/>
  <c r="E813"/>
  <c r="C813"/>
  <c r="E812"/>
  <c r="C812"/>
  <c r="E811"/>
  <c r="C811"/>
  <c r="E810"/>
  <c r="C810"/>
  <c r="E809"/>
  <c r="C809"/>
  <c r="E808"/>
  <c r="C808"/>
  <c r="E807"/>
  <c r="C807"/>
  <c r="E806"/>
  <c r="C806"/>
  <c r="E805"/>
  <c r="C805"/>
  <c r="E804"/>
  <c r="C804"/>
  <c r="E803"/>
  <c r="C803"/>
  <c r="E802"/>
  <c r="C802"/>
  <c r="E801"/>
  <c r="C801"/>
  <c r="E800"/>
  <c r="C800"/>
  <c r="E799"/>
  <c r="C799"/>
  <c r="E798"/>
  <c r="C798"/>
  <c r="E797"/>
  <c r="C797"/>
  <c r="E796"/>
  <c r="C796"/>
  <c r="E795"/>
  <c r="C795"/>
  <c r="E794"/>
  <c r="C794"/>
  <c r="E793"/>
  <c r="C793"/>
  <c r="E792"/>
  <c r="C792"/>
  <c r="E791"/>
  <c r="C791"/>
  <c r="E790"/>
  <c r="C790"/>
  <c r="E789"/>
  <c r="C789"/>
  <c r="E788"/>
  <c r="C788"/>
  <c r="E787"/>
  <c r="C787"/>
  <c r="E786"/>
  <c r="C786"/>
  <c r="E785"/>
  <c r="C785"/>
  <c r="E784"/>
  <c r="C784"/>
  <c r="E783"/>
  <c r="C783"/>
  <c r="E782"/>
  <c r="C782"/>
  <c r="E781"/>
  <c r="C781"/>
  <c r="E780"/>
  <c r="C780"/>
  <c r="E779"/>
  <c r="C779"/>
  <c r="E778"/>
  <c r="C778"/>
  <c r="E777"/>
  <c r="C777"/>
  <c r="E776"/>
  <c r="C776"/>
  <c r="E775"/>
  <c r="C775"/>
  <c r="E774"/>
  <c r="C774"/>
  <c r="E773"/>
  <c r="C773"/>
  <c r="E772"/>
  <c r="C772"/>
  <c r="E771"/>
  <c r="C771"/>
  <c r="E770"/>
  <c r="C770"/>
  <c r="E769"/>
  <c r="C769"/>
  <c r="E768"/>
  <c r="C768"/>
  <c r="E767"/>
  <c r="C767"/>
  <c r="E766"/>
  <c r="C766"/>
  <c r="E765"/>
  <c r="C765"/>
  <c r="E764"/>
  <c r="C764"/>
  <c r="E763"/>
  <c r="C763"/>
  <c r="E762"/>
  <c r="C762"/>
  <c r="E761"/>
  <c r="C761"/>
  <c r="E760"/>
  <c r="C760"/>
  <c r="E759"/>
  <c r="C759"/>
  <c r="E758"/>
  <c r="C758"/>
  <c r="E757"/>
  <c r="C757"/>
  <c r="E756"/>
  <c r="C756"/>
  <c r="E755"/>
  <c r="C755"/>
  <c r="E754"/>
  <c r="C754"/>
  <c r="E753"/>
  <c r="C753"/>
  <c r="E752"/>
  <c r="C752"/>
  <c r="E751"/>
  <c r="C751"/>
  <c r="E750"/>
  <c r="C750"/>
  <c r="E749"/>
  <c r="C749"/>
  <c r="E748"/>
  <c r="C748"/>
  <c r="E747"/>
  <c r="C747"/>
  <c r="E746"/>
  <c r="C746"/>
  <c r="E745"/>
  <c r="C745"/>
  <c r="E744"/>
  <c r="C744"/>
  <c r="E743"/>
  <c r="C743"/>
  <c r="E742"/>
  <c r="C742"/>
  <c r="E741"/>
  <c r="C741"/>
  <c r="E740"/>
  <c r="C740"/>
  <c r="E739"/>
  <c r="C739"/>
  <c r="E738"/>
  <c r="C738"/>
  <c r="E737"/>
  <c r="C737"/>
  <c r="E736"/>
  <c r="C736"/>
  <c r="E735"/>
  <c r="C735"/>
  <c r="E734"/>
  <c r="C734"/>
  <c r="E733"/>
  <c r="C733"/>
  <c r="E732"/>
  <c r="C732"/>
  <c r="E731"/>
  <c r="C731"/>
  <c r="E730"/>
  <c r="C730"/>
  <c r="E729"/>
  <c r="C729"/>
  <c r="E728"/>
  <c r="C728"/>
  <c r="E727"/>
  <c r="C727"/>
  <c r="E726"/>
  <c r="C726"/>
  <c r="E725"/>
  <c r="C725"/>
  <c r="E724"/>
  <c r="C724"/>
  <c r="E723"/>
  <c r="C723"/>
  <c r="E722"/>
  <c r="C722"/>
  <c r="E721"/>
  <c r="C721"/>
  <c r="E720"/>
  <c r="C720"/>
  <c r="E719"/>
  <c r="C719"/>
  <c r="E718"/>
  <c r="C718"/>
  <c r="E717"/>
  <c r="C717"/>
  <c r="E716"/>
  <c r="C716"/>
  <c r="E715"/>
  <c r="C715"/>
  <c r="E714"/>
  <c r="C714"/>
  <c r="E713"/>
  <c r="C713"/>
  <c r="E712"/>
  <c r="C712"/>
  <c r="E711"/>
  <c r="C711"/>
  <c r="E710"/>
  <c r="C710"/>
  <c r="E709"/>
  <c r="C709"/>
  <c r="E708"/>
  <c r="C708"/>
  <c r="E707"/>
  <c r="C707"/>
  <c r="E706"/>
  <c r="C706"/>
  <c r="E705"/>
  <c r="C705"/>
  <c r="E704"/>
  <c r="C704"/>
  <c r="E703"/>
  <c r="C703"/>
  <c r="E702"/>
  <c r="C702"/>
  <c r="E701"/>
  <c r="C701"/>
  <c r="E700"/>
  <c r="C700"/>
  <c r="E699"/>
  <c r="C699"/>
  <c r="E698"/>
  <c r="C698"/>
  <c r="E697"/>
  <c r="C697"/>
  <c r="E696"/>
  <c r="C696"/>
  <c r="E695"/>
  <c r="C695"/>
  <c r="E694"/>
  <c r="C694"/>
  <c r="E693"/>
  <c r="C693"/>
  <c r="E692"/>
  <c r="C692"/>
  <c r="E691"/>
  <c r="C691"/>
  <c r="E690"/>
  <c r="C690"/>
  <c r="E689"/>
  <c r="C689"/>
  <c r="E688"/>
  <c r="C688"/>
  <c r="E687"/>
  <c r="C687"/>
  <c r="E686"/>
  <c r="C686"/>
  <c r="E685"/>
  <c r="C685"/>
  <c r="E684"/>
  <c r="C684"/>
  <c r="E683"/>
  <c r="C683"/>
  <c r="E682"/>
  <c r="C682"/>
  <c r="E681"/>
  <c r="C681"/>
  <c r="E680"/>
  <c r="C680"/>
  <c r="E679"/>
  <c r="C679"/>
  <c r="E678"/>
  <c r="C678"/>
  <c r="E677"/>
  <c r="C677"/>
  <c r="E676"/>
  <c r="C676"/>
  <c r="E675"/>
  <c r="C675"/>
  <c r="E674"/>
  <c r="C674"/>
  <c r="E673"/>
  <c r="C673"/>
  <c r="E672"/>
  <c r="C672"/>
  <c r="E671"/>
  <c r="C671"/>
  <c r="E670"/>
  <c r="C670"/>
  <c r="E669"/>
  <c r="C669"/>
  <c r="E668"/>
  <c r="C668"/>
  <c r="E667"/>
  <c r="C667"/>
  <c r="E666"/>
  <c r="C666"/>
  <c r="E665"/>
  <c r="C665"/>
  <c r="E664"/>
  <c r="C664"/>
  <c r="E663"/>
  <c r="C663"/>
  <c r="E662"/>
  <c r="C662"/>
  <c r="E661"/>
  <c r="C661"/>
  <c r="E660"/>
  <c r="C660"/>
  <c r="E659"/>
  <c r="C659"/>
  <c r="E658"/>
  <c r="C658"/>
  <c r="E657"/>
  <c r="C657"/>
  <c r="E656"/>
  <c r="C656"/>
  <c r="E655"/>
  <c r="C655"/>
  <c r="E654"/>
  <c r="C654"/>
  <c r="E653"/>
  <c r="C653"/>
  <c r="E652"/>
  <c r="C652"/>
  <c r="E651"/>
  <c r="C651"/>
  <c r="E650"/>
  <c r="C650"/>
  <c r="E649"/>
  <c r="C649"/>
  <c r="E648"/>
  <c r="C648"/>
  <c r="E647"/>
  <c r="C647"/>
  <c r="E646"/>
  <c r="C646"/>
  <c r="E645"/>
  <c r="C645"/>
  <c r="E644"/>
  <c r="C644"/>
  <c r="E643"/>
  <c r="C643"/>
  <c r="E642"/>
  <c r="C642"/>
  <c r="E641"/>
  <c r="C641"/>
  <c r="E640"/>
  <c r="C640"/>
  <c r="E639"/>
  <c r="C639"/>
  <c r="E638"/>
  <c r="C638"/>
  <c r="E637"/>
  <c r="C637"/>
  <c r="E636"/>
  <c r="C636"/>
  <c r="E635"/>
  <c r="C635"/>
  <c r="E634"/>
  <c r="C634"/>
  <c r="E633"/>
  <c r="C633"/>
  <c r="E632"/>
  <c r="C632"/>
  <c r="E631"/>
  <c r="C631"/>
  <c r="E630"/>
  <c r="C630"/>
  <c r="E629"/>
  <c r="C629"/>
  <c r="E628"/>
  <c r="C628"/>
  <c r="E627"/>
  <c r="C627"/>
  <c r="E626"/>
  <c r="C626"/>
  <c r="E625"/>
  <c r="C625"/>
  <c r="E624"/>
  <c r="C624"/>
  <c r="E623"/>
  <c r="C623"/>
  <c r="E622"/>
  <c r="C622"/>
  <c r="E621"/>
  <c r="C621"/>
  <c r="E620"/>
  <c r="C620"/>
  <c r="E619"/>
  <c r="C619"/>
  <c r="E618"/>
  <c r="C618"/>
  <c r="E617"/>
  <c r="C617"/>
  <c r="E616"/>
  <c r="C616"/>
  <c r="E615"/>
  <c r="C615"/>
  <c r="E614"/>
  <c r="C614"/>
  <c r="E613"/>
  <c r="C613"/>
  <c r="E612"/>
  <c r="C612"/>
  <c r="E611"/>
  <c r="C611"/>
  <c r="E610"/>
  <c r="C610"/>
  <c r="E609"/>
  <c r="C609"/>
  <c r="E608"/>
  <c r="C608"/>
  <c r="E607"/>
  <c r="C607"/>
  <c r="E606"/>
  <c r="C606"/>
  <c r="E605"/>
  <c r="C605"/>
  <c r="E604"/>
  <c r="C604"/>
  <c r="E603"/>
  <c r="C603"/>
  <c r="E602"/>
  <c r="C602"/>
  <c r="E601"/>
  <c r="C601"/>
  <c r="E600"/>
  <c r="C600"/>
  <c r="E599"/>
  <c r="C599"/>
  <c r="E598"/>
  <c r="C598"/>
  <c r="E597"/>
  <c r="C597"/>
  <c r="E596"/>
  <c r="C596"/>
  <c r="E595"/>
  <c r="C595"/>
  <c r="E594"/>
  <c r="C594"/>
  <c r="E593"/>
  <c r="C593"/>
  <c r="E592"/>
  <c r="C592"/>
  <c r="E591"/>
  <c r="C591"/>
  <c r="E590"/>
  <c r="C590"/>
  <c r="E589"/>
  <c r="C589"/>
  <c r="E588"/>
  <c r="C588"/>
  <c r="E587"/>
  <c r="C587"/>
  <c r="E586"/>
  <c r="C586"/>
  <c r="E585"/>
  <c r="C585"/>
  <c r="E584"/>
  <c r="C584"/>
  <c r="E583"/>
  <c r="C583"/>
  <c r="E582"/>
  <c r="C582"/>
  <c r="E581"/>
  <c r="C581"/>
  <c r="E580"/>
  <c r="C580"/>
  <c r="E579"/>
  <c r="C579"/>
  <c r="E578"/>
  <c r="C578"/>
  <c r="E577"/>
  <c r="C577"/>
  <c r="E576"/>
  <c r="C576"/>
  <c r="E575"/>
  <c r="C575"/>
  <c r="E574"/>
  <c r="C574"/>
  <c r="E573"/>
  <c r="C573"/>
  <c r="E572"/>
  <c r="C572"/>
  <c r="E571"/>
  <c r="C571"/>
  <c r="E570"/>
  <c r="C570"/>
  <c r="E569"/>
  <c r="C569"/>
  <c r="E568"/>
  <c r="C568"/>
  <c r="E567"/>
  <c r="C567"/>
  <c r="E566"/>
  <c r="C566"/>
  <c r="E565"/>
  <c r="C565"/>
  <c r="E564"/>
  <c r="C564"/>
  <c r="E563"/>
  <c r="C563"/>
  <c r="E562"/>
  <c r="C562"/>
  <c r="E561"/>
  <c r="C561"/>
  <c r="E560"/>
  <c r="C560"/>
  <c r="E559"/>
  <c r="C559"/>
  <c r="E558"/>
  <c r="C558"/>
  <c r="E557"/>
  <c r="C557"/>
  <c r="E556"/>
  <c r="C556"/>
  <c r="E555"/>
  <c r="C555"/>
  <c r="E554"/>
  <c r="C554"/>
  <c r="E553"/>
  <c r="C553"/>
  <c r="E552"/>
  <c r="C552"/>
  <c r="E551"/>
  <c r="C551"/>
  <c r="E550"/>
  <c r="C550"/>
  <c r="E549"/>
  <c r="C549"/>
  <c r="E548"/>
  <c r="C548"/>
  <c r="E547"/>
  <c r="C547"/>
  <c r="E546"/>
  <c r="C546"/>
  <c r="E545"/>
  <c r="C545"/>
  <c r="E544"/>
  <c r="C544"/>
  <c r="E543"/>
  <c r="C543"/>
  <c r="E542"/>
  <c r="C542"/>
  <c r="E541"/>
  <c r="C541"/>
  <c r="E540"/>
  <c r="C540"/>
  <c r="E539"/>
  <c r="C539"/>
  <c r="E538"/>
  <c r="C538"/>
  <c r="E537"/>
  <c r="C537"/>
  <c r="E536"/>
  <c r="C536"/>
  <c r="E535"/>
  <c r="C535"/>
  <c r="E534"/>
  <c r="C534"/>
  <c r="E533"/>
  <c r="C533"/>
  <c r="E532"/>
  <c r="C532"/>
  <c r="E531"/>
  <c r="C531"/>
  <c r="E530"/>
  <c r="C530"/>
  <c r="E529"/>
  <c r="C529"/>
  <c r="E528"/>
  <c r="C528"/>
  <c r="E527"/>
  <c r="C527"/>
  <c r="E526"/>
  <c r="C526"/>
  <c r="E525"/>
  <c r="C525"/>
  <c r="E524"/>
  <c r="C524"/>
  <c r="E523"/>
  <c r="C523"/>
  <c r="E522"/>
  <c r="C522"/>
  <c r="E521"/>
  <c r="C521"/>
  <c r="E520"/>
  <c r="C520"/>
  <c r="E519"/>
  <c r="C519"/>
  <c r="E518"/>
  <c r="C518"/>
  <c r="E517"/>
  <c r="C517"/>
  <c r="E516"/>
  <c r="C516"/>
  <c r="E515"/>
  <c r="C515"/>
  <c r="E514"/>
  <c r="C514"/>
  <c r="E513"/>
  <c r="C513"/>
  <c r="E512"/>
  <c r="C512"/>
  <c r="E511"/>
  <c r="C511"/>
  <c r="E510"/>
  <c r="C510"/>
  <c r="E509"/>
  <c r="C509"/>
  <c r="E508"/>
  <c r="C508"/>
  <c r="E507"/>
  <c r="C507"/>
  <c r="E506"/>
  <c r="C506"/>
  <c r="E505"/>
  <c r="C505"/>
  <c r="E504"/>
  <c r="C504"/>
  <c r="E503"/>
  <c r="C503"/>
  <c r="E502"/>
  <c r="C502"/>
  <c r="E501"/>
  <c r="C501"/>
  <c r="E500"/>
  <c r="C500"/>
  <c r="E499"/>
  <c r="C499"/>
  <c r="E498"/>
  <c r="C498"/>
  <c r="E497"/>
  <c r="C497"/>
  <c r="E496"/>
  <c r="C496"/>
  <c r="E495"/>
  <c r="C495"/>
  <c r="E494"/>
  <c r="C494"/>
  <c r="E493"/>
  <c r="C493"/>
  <c r="E492"/>
  <c r="C492"/>
  <c r="E491"/>
  <c r="C491"/>
  <c r="E490"/>
  <c r="C490"/>
  <c r="E489"/>
  <c r="C489"/>
  <c r="E488"/>
  <c r="C488"/>
  <c r="E487"/>
  <c r="C487"/>
  <c r="E486"/>
  <c r="C486"/>
  <c r="E485"/>
  <c r="C485"/>
  <c r="E484"/>
  <c r="C484"/>
  <c r="E483"/>
  <c r="C483"/>
  <c r="E482"/>
  <c r="C482"/>
  <c r="E481"/>
  <c r="C481"/>
  <c r="E480"/>
  <c r="C480"/>
  <c r="E479"/>
  <c r="C479"/>
  <c r="E478"/>
  <c r="C478"/>
  <c r="E477"/>
  <c r="C477"/>
  <c r="E476"/>
  <c r="C476"/>
  <c r="E475"/>
  <c r="C475"/>
  <c r="E474"/>
  <c r="C474"/>
  <c r="E473"/>
  <c r="C473"/>
  <c r="E472"/>
  <c r="C472"/>
  <c r="E471"/>
  <c r="C471"/>
  <c r="E470"/>
  <c r="C470"/>
  <c r="E469"/>
  <c r="C469"/>
  <c r="E468"/>
  <c r="C468"/>
  <c r="E467"/>
  <c r="C467"/>
  <c r="E466"/>
  <c r="C466"/>
  <c r="E465"/>
  <c r="C465"/>
  <c r="E464"/>
  <c r="C464"/>
  <c r="E463"/>
  <c r="C463"/>
  <c r="E462"/>
  <c r="C462"/>
  <c r="E461"/>
  <c r="C461"/>
  <c r="E460"/>
  <c r="C460"/>
  <c r="E459"/>
  <c r="C459"/>
  <c r="E458"/>
  <c r="C458"/>
  <c r="E457"/>
  <c r="C457"/>
  <c r="E456"/>
  <c r="C456"/>
  <c r="E455"/>
  <c r="C455"/>
  <c r="E454"/>
  <c r="C454"/>
  <c r="E453"/>
  <c r="C453"/>
  <c r="E452"/>
  <c r="C452"/>
  <c r="E451"/>
  <c r="C451"/>
  <c r="E450"/>
  <c r="C450"/>
  <c r="E449"/>
  <c r="C449"/>
  <c r="E448"/>
  <c r="C448"/>
  <c r="E447"/>
  <c r="C447"/>
  <c r="E446"/>
  <c r="C446"/>
  <c r="E445"/>
  <c r="C445"/>
  <c r="E444"/>
  <c r="C444"/>
  <c r="E443"/>
  <c r="C443"/>
  <c r="E442"/>
  <c r="C442"/>
  <c r="E441"/>
  <c r="C441"/>
  <c r="E440"/>
  <c r="C440"/>
  <c r="E439"/>
  <c r="C439"/>
  <c r="E438"/>
  <c r="C438"/>
  <c r="E437"/>
  <c r="C437"/>
  <c r="E436"/>
  <c r="C436"/>
  <c r="E435"/>
  <c r="C435"/>
  <c r="E434"/>
  <c r="C434"/>
  <c r="E433"/>
  <c r="C433"/>
  <c r="E432"/>
  <c r="C432"/>
  <c r="E431"/>
  <c r="C431"/>
  <c r="E430"/>
  <c r="C430"/>
  <c r="E429"/>
  <c r="C429"/>
  <c r="E428"/>
  <c r="C428"/>
  <c r="E427"/>
  <c r="C427"/>
  <c r="E426"/>
  <c r="C426"/>
  <c r="E425"/>
  <c r="C425"/>
  <c r="E424"/>
  <c r="C424"/>
  <c r="E423"/>
  <c r="C423"/>
  <c r="E422"/>
  <c r="C422"/>
  <c r="E421"/>
  <c r="C421"/>
  <c r="E420"/>
  <c r="C420"/>
  <c r="E419"/>
  <c r="C419"/>
  <c r="E418"/>
  <c r="C418"/>
  <c r="E417"/>
  <c r="C417"/>
  <c r="E416"/>
  <c r="C416"/>
  <c r="E415"/>
  <c r="C415"/>
  <c r="E414"/>
  <c r="C414"/>
  <c r="E413"/>
  <c r="C413"/>
  <c r="E412"/>
  <c r="C412"/>
  <c r="E411"/>
  <c r="C411"/>
  <c r="E410"/>
  <c r="C410"/>
  <c r="E409"/>
  <c r="C409"/>
  <c r="E408"/>
  <c r="C408"/>
  <c r="E407"/>
  <c r="C407"/>
  <c r="E406"/>
  <c r="C406"/>
  <c r="E405"/>
  <c r="C405"/>
  <c r="E404"/>
  <c r="C404"/>
  <c r="E403"/>
  <c r="C403"/>
  <c r="E402"/>
  <c r="C402"/>
  <c r="E401"/>
  <c r="C401"/>
  <c r="E400"/>
  <c r="C400"/>
  <c r="E399"/>
  <c r="C399"/>
  <c r="E398"/>
  <c r="C398"/>
  <c r="E397"/>
  <c r="C397"/>
  <c r="E396"/>
  <c r="C396"/>
  <c r="E395"/>
  <c r="C395"/>
  <c r="E394"/>
  <c r="C394"/>
  <c r="E393"/>
  <c r="C393"/>
  <c r="E392"/>
  <c r="C392"/>
  <c r="E391"/>
  <c r="C391"/>
  <c r="E390"/>
  <c r="C390"/>
  <c r="E389"/>
  <c r="C389"/>
  <c r="E388"/>
  <c r="C388"/>
  <c r="E387"/>
  <c r="C387"/>
  <c r="E386"/>
  <c r="C386"/>
  <c r="E385"/>
  <c r="C385"/>
  <c r="E384"/>
  <c r="C384"/>
  <c r="E383"/>
  <c r="C383"/>
  <c r="E382"/>
  <c r="C382"/>
  <c r="E381"/>
  <c r="C381"/>
  <c r="E380"/>
  <c r="C380"/>
  <c r="E379"/>
  <c r="C379"/>
  <c r="E378"/>
  <c r="C378"/>
  <c r="E377"/>
  <c r="C377"/>
  <c r="E376"/>
  <c r="C376"/>
  <c r="E375"/>
  <c r="C375"/>
  <c r="E374"/>
  <c r="C374"/>
  <c r="E373"/>
  <c r="C373"/>
  <c r="E372"/>
  <c r="C372"/>
  <c r="E371"/>
  <c r="C371"/>
  <c r="E370"/>
  <c r="C370"/>
  <c r="E369"/>
  <c r="C369"/>
  <c r="E368"/>
  <c r="C368"/>
  <c r="E367"/>
  <c r="C367"/>
  <c r="E366"/>
  <c r="C366"/>
  <c r="E365"/>
  <c r="C365"/>
  <c r="E364"/>
  <c r="C364"/>
  <c r="E363"/>
  <c r="C363"/>
  <c r="E362"/>
  <c r="C362"/>
  <c r="E361"/>
  <c r="C361"/>
  <c r="E360"/>
  <c r="C360"/>
  <c r="E359"/>
  <c r="C359"/>
  <c r="E358"/>
  <c r="C358"/>
  <c r="E357"/>
  <c r="C357"/>
  <c r="E356"/>
  <c r="C356"/>
  <c r="E355"/>
  <c r="C355"/>
  <c r="E354"/>
  <c r="C354"/>
  <c r="E353"/>
  <c r="C353"/>
  <c r="E352"/>
  <c r="C352"/>
  <c r="E351"/>
  <c r="C351"/>
  <c r="E350"/>
  <c r="C350"/>
  <c r="E349"/>
  <c r="C349"/>
  <c r="E348"/>
  <c r="C348"/>
  <c r="E347"/>
  <c r="C347"/>
  <c r="E346"/>
  <c r="C346"/>
  <c r="E345"/>
  <c r="C345"/>
  <c r="E344"/>
  <c r="C344"/>
  <c r="E343"/>
  <c r="C343"/>
  <c r="E342"/>
  <c r="C342"/>
  <c r="E341"/>
  <c r="C341"/>
  <c r="E340"/>
  <c r="C340"/>
  <c r="E339"/>
  <c r="C339"/>
  <c r="E338"/>
  <c r="C338"/>
  <c r="E337"/>
  <c r="C337"/>
  <c r="E336"/>
  <c r="C336"/>
  <c r="E335"/>
  <c r="C335"/>
  <c r="E334"/>
  <c r="C334"/>
  <c r="E333"/>
  <c r="C333"/>
  <c r="E332"/>
  <c r="C332"/>
  <c r="E331"/>
  <c r="C331"/>
  <c r="E330"/>
  <c r="C330"/>
  <c r="E329"/>
  <c r="C329"/>
  <c r="E328"/>
  <c r="C328"/>
  <c r="E327"/>
  <c r="C327"/>
  <c r="E326"/>
  <c r="C326"/>
  <c r="E325"/>
  <c r="C325"/>
  <c r="E324"/>
  <c r="C324"/>
  <c r="E323"/>
  <c r="C323"/>
  <c r="E322"/>
  <c r="C322"/>
  <c r="E321"/>
  <c r="C321"/>
  <c r="E320"/>
  <c r="C320"/>
  <c r="E319"/>
  <c r="C319"/>
  <c r="E318"/>
  <c r="C318"/>
  <c r="E317"/>
  <c r="C317"/>
  <c r="E316"/>
  <c r="C316"/>
  <c r="E315"/>
  <c r="C315"/>
  <c r="E314"/>
  <c r="C314"/>
  <c r="E313"/>
  <c r="C313"/>
  <c r="E312"/>
  <c r="C312"/>
  <c r="E311"/>
  <c r="C311"/>
  <c r="E310"/>
  <c r="C310"/>
  <c r="E309"/>
  <c r="C309"/>
  <c r="E308"/>
  <c r="C308"/>
  <c r="E307"/>
  <c r="C307"/>
  <c r="E306"/>
  <c r="C306"/>
  <c r="E305"/>
  <c r="C305"/>
  <c r="E304"/>
  <c r="C304"/>
  <c r="E303"/>
  <c r="C303"/>
  <c r="E302"/>
  <c r="C302"/>
  <c r="E301"/>
  <c r="C301"/>
  <c r="E300"/>
  <c r="C300"/>
  <c r="E299"/>
  <c r="C299"/>
  <c r="E298"/>
  <c r="C298"/>
  <c r="E297"/>
  <c r="C297"/>
  <c r="E296"/>
  <c r="C296"/>
  <c r="E295"/>
  <c r="C295"/>
  <c r="E294"/>
  <c r="C294"/>
  <c r="E293"/>
  <c r="C293"/>
  <c r="E292"/>
  <c r="C292"/>
  <c r="E291"/>
  <c r="C291"/>
  <c r="E290"/>
  <c r="C290"/>
  <c r="E289"/>
  <c r="C289"/>
  <c r="E288"/>
  <c r="C288"/>
  <c r="E287"/>
  <c r="C287"/>
  <c r="E286"/>
  <c r="C286"/>
  <c r="E285"/>
  <c r="C285"/>
  <c r="E284"/>
  <c r="C284"/>
  <c r="E283"/>
  <c r="C283"/>
  <c r="E282"/>
  <c r="C282"/>
  <c r="E281"/>
  <c r="C281"/>
  <c r="E280"/>
  <c r="C280"/>
  <c r="E279"/>
  <c r="C279"/>
  <c r="E278"/>
  <c r="C278"/>
  <c r="E277"/>
  <c r="C277"/>
  <c r="E276"/>
  <c r="C276"/>
  <c r="E275"/>
  <c r="C275"/>
  <c r="E274"/>
  <c r="C274"/>
  <c r="E273"/>
  <c r="C273"/>
  <c r="E272"/>
  <c r="C272"/>
  <c r="E271"/>
  <c r="C271"/>
  <c r="E270"/>
  <c r="C270"/>
  <c r="E269"/>
  <c r="C269"/>
  <c r="E268"/>
  <c r="C268"/>
  <c r="E267"/>
  <c r="C267"/>
  <c r="E266"/>
  <c r="C266"/>
  <c r="E265"/>
  <c r="C265"/>
  <c r="E264"/>
  <c r="C264"/>
  <c r="E263"/>
  <c r="C263"/>
  <c r="E262"/>
  <c r="C262"/>
  <c r="E261"/>
  <c r="C261"/>
  <c r="E260"/>
  <c r="C260"/>
  <c r="E259"/>
  <c r="C259"/>
  <c r="E258"/>
  <c r="C258"/>
  <c r="E257"/>
  <c r="C257"/>
  <c r="E256"/>
  <c r="C256"/>
  <c r="E255"/>
  <c r="C255"/>
  <c r="E254"/>
  <c r="C254"/>
  <c r="E253"/>
  <c r="C253"/>
  <c r="E252"/>
  <c r="C252"/>
  <c r="E251"/>
  <c r="C251"/>
  <c r="E250"/>
  <c r="C250"/>
  <c r="E249"/>
  <c r="C249"/>
  <c r="E248"/>
  <c r="C248"/>
  <c r="E247"/>
  <c r="C247"/>
  <c r="E246"/>
  <c r="C246"/>
  <c r="E245"/>
  <c r="C245"/>
  <c r="E244"/>
  <c r="C244"/>
  <c r="E243"/>
  <c r="C243"/>
  <c r="E242"/>
  <c r="C242"/>
  <c r="E241"/>
  <c r="C241"/>
  <c r="E240"/>
  <c r="C240"/>
  <c r="E239"/>
  <c r="C239"/>
  <c r="E238"/>
  <c r="C238"/>
  <c r="E237"/>
  <c r="C237"/>
  <c r="E236"/>
  <c r="C236"/>
  <c r="E235"/>
  <c r="C235"/>
  <c r="E234"/>
  <c r="C234"/>
  <c r="E233"/>
  <c r="C233"/>
  <c r="E232"/>
  <c r="C232"/>
  <c r="E231"/>
  <c r="C231"/>
  <c r="E230"/>
  <c r="C230"/>
  <c r="E229"/>
  <c r="C229"/>
  <c r="E228"/>
  <c r="C228"/>
  <c r="E227"/>
  <c r="C227"/>
  <c r="E226"/>
  <c r="C226"/>
  <c r="E225"/>
  <c r="C225"/>
  <c r="E224"/>
  <c r="C224"/>
  <c r="E223"/>
  <c r="C223"/>
  <c r="E222"/>
  <c r="C222"/>
  <c r="E221"/>
  <c r="C221"/>
  <c r="E220"/>
  <c r="C220"/>
  <c r="E219"/>
  <c r="C219"/>
  <c r="E218"/>
  <c r="C218"/>
  <c r="E217"/>
  <c r="C217"/>
  <c r="E216"/>
  <c r="C216"/>
  <c r="E215"/>
  <c r="C215"/>
  <c r="E214"/>
  <c r="C214"/>
  <c r="E213"/>
  <c r="C213"/>
  <c r="E212"/>
  <c r="C212"/>
  <c r="E211"/>
  <c r="C211"/>
  <c r="E210"/>
  <c r="C210"/>
  <c r="E209"/>
  <c r="C209"/>
  <c r="E208"/>
  <c r="C208"/>
  <c r="E207"/>
  <c r="C207"/>
  <c r="E206"/>
  <c r="C206"/>
  <c r="E205"/>
  <c r="C205"/>
  <c r="E204"/>
  <c r="C204"/>
  <c r="E203"/>
  <c r="C203"/>
  <c r="E202"/>
  <c r="C202"/>
  <c r="E201"/>
  <c r="C201"/>
  <c r="E200"/>
  <c r="C200"/>
  <c r="E199"/>
  <c r="C199"/>
  <c r="E198"/>
  <c r="C198"/>
  <c r="E197"/>
  <c r="C197"/>
  <c r="E196"/>
  <c r="C196"/>
  <c r="E195"/>
  <c r="C195"/>
  <c r="E194"/>
  <c r="C194"/>
  <c r="E193"/>
  <c r="C193"/>
  <c r="E192"/>
  <c r="C192"/>
  <c r="E191"/>
  <c r="C191"/>
  <c r="E190"/>
  <c r="C190"/>
  <c r="E189"/>
  <c r="C189"/>
  <c r="E188"/>
  <c r="C188"/>
  <c r="E187"/>
  <c r="C187"/>
  <c r="E186"/>
  <c r="C186"/>
  <c r="E185"/>
  <c r="C185"/>
  <c r="E184"/>
  <c r="C184"/>
  <c r="E183"/>
  <c r="C183"/>
  <c r="E182"/>
  <c r="C182"/>
  <c r="E181"/>
  <c r="C181"/>
  <c r="E180"/>
  <c r="C180"/>
  <c r="E179"/>
  <c r="C179"/>
  <c r="E178"/>
  <c r="C178"/>
  <c r="E177"/>
  <c r="C177"/>
  <c r="E176"/>
  <c r="C176"/>
  <c r="E175"/>
  <c r="C175"/>
  <c r="E174"/>
  <c r="C174"/>
  <c r="E173"/>
  <c r="C173"/>
  <c r="E172"/>
  <c r="C172"/>
  <c r="E171"/>
  <c r="C171"/>
  <c r="E170"/>
  <c r="C170"/>
  <c r="E169"/>
  <c r="C169"/>
  <c r="E168"/>
  <c r="C168"/>
  <c r="E167"/>
  <c r="C167"/>
  <c r="E166"/>
  <c r="C166"/>
  <c r="E165"/>
  <c r="C165"/>
  <c r="E164"/>
  <c r="C164"/>
  <c r="E163"/>
  <c r="C163"/>
  <c r="E162"/>
  <c r="C162"/>
  <c r="E161"/>
  <c r="C161"/>
  <c r="E160"/>
  <c r="C160"/>
  <c r="E159"/>
  <c r="C159"/>
  <c r="E158"/>
  <c r="C158"/>
  <c r="E157"/>
  <c r="C157"/>
  <c r="E156"/>
  <c r="C156"/>
  <c r="E155"/>
  <c r="C155"/>
  <c r="E154"/>
  <c r="C154"/>
  <c r="E153"/>
  <c r="C153"/>
  <c r="E152"/>
  <c r="C152"/>
  <c r="E151"/>
  <c r="C151"/>
  <c r="E150"/>
  <c r="C150"/>
  <c r="E149"/>
  <c r="C149"/>
  <c r="E148"/>
  <c r="C148"/>
  <c r="E147"/>
  <c r="C147"/>
  <c r="E146"/>
  <c r="C146"/>
  <c r="E145"/>
  <c r="C145"/>
  <c r="E144"/>
  <c r="C144"/>
  <c r="E143"/>
  <c r="C143"/>
  <c r="E142"/>
  <c r="C142"/>
  <c r="E141"/>
  <c r="C141"/>
  <c r="E140"/>
  <c r="C140"/>
  <c r="E139"/>
  <c r="C139"/>
  <c r="E138"/>
  <c r="C138"/>
  <c r="E137"/>
  <c r="C137"/>
  <c r="E136"/>
  <c r="C136"/>
  <c r="E135"/>
  <c r="C135"/>
  <c r="E134"/>
  <c r="C134"/>
  <c r="E133"/>
  <c r="C133"/>
  <c r="E132"/>
  <c r="C132"/>
  <c r="E131"/>
  <c r="C131"/>
  <c r="E130"/>
  <c r="C130"/>
  <c r="E129"/>
  <c r="C129"/>
  <c r="E128"/>
  <c r="C128"/>
  <c r="E127"/>
  <c r="C127"/>
  <c r="E126"/>
  <c r="C126"/>
  <c r="E125"/>
  <c r="C125"/>
  <c r="E124"/>
  <c r="C124"/>
  <c r="E123"/>
  <c r="C123"/>
  <c r="E122"/>
  <c r="C122"/>
  <c r="E121"/>
  <c r="C121"/>
  <c r="E120"/>
  <c r="C120"/>
  <c r="E119"/>
  <c r="C119"/>
  <c r="E118"/>
  <c r="C118"/>
  <c r="E117"/>
  <c r="C117"/>
  <c r="E116"/>
  <c r="C116"/>
  <c r="E115"/>
  <c r="C115"/>
  <c r="E114"/>
  <c r="C114"/>
  <c r="E113"/>
  <c r="C113"/>
  <c r="E112"/>
  <c r="C112"/>
  <c r="E111"/>
  <c r="C111"/>
  <c r="E110"/>
  <c r="C110"/>
  <c r="E109"/>
  <c r="C109"/>
  <c r="E108"/>
  <c r="C108"/>
  <c r="E107"/>
  <c r="C107"/>
  <c r="E106"/>
  <c r="C106"/>
  <c r="E105"/>
  <c r="C105"/>
  <c r="E104"/>
  <c r="C104"/>
  <c r="E103"/>
  <c r="C103"/>
  <c r="E102"/>
  <c r="C102"/>
  <c r="E101"/>
  <c r="C101"/>
  <c r="E100"/>
  <c r="C100"/>
  <c r="E99"/>
  <c r="C99"/>
  <c r="E98"/>
  <c r="C98"/>
  <c r="E97"/>
  <c r="C97"/>
  <c r="E96"/>
  <c r="C96"/>
  <c r="E95"/>
  <c r="C95"/>
  <c r="E94"/>
  <c r="C94"/>
  <c r="E93"/>
  <c r="C93"/>
  <c r="E92"/>
  <c r="C92"/>
  <c r="E91"/>
  <c r="C91"/>
  <c r="E90"/>
  <c r="C90"/>
  <c r="E89"/>
  <c r="C89"/>
  <c r="E88"/>
  <c r="C88"/>
  <c r="E87"/>
  <c r="C87"/>
  <c r="E86"/>
  <c r="C86"/>
  <c r="E85"/>
  <c r="C85"/>
  <c r="E84"/>
  <c r="C84"/>
  <c r="E83"/>
  <c r="C83"/>
  <c r="E82"/>
  <c r="C82"/>
  <c r="E81"/>
  <c r="C81"/>
  <c r="E80"/>
  <c r="C80"/>
  <c r="E79"/>
  <c r="C79"/>
  <c r="E78"/>
  <c r="C78"/>
  <c r="E77"/>
  <c r="C77"/>
  <c r="E76"/>
  <c r="C76"/>
  <c r="E75"/>
  <c r="C75"/>
  <c r="E74"/>
  <c r="C74"/>
  <c r="E73"/>
  <c r="C73"/>
  <c r="E72"/>
  <c r="C72"/>
  <c r="E71"/>
  <c r="C71"/>
  <c r="E70"/>
  <c r="C70"/>
  <c r="E69"/>
  <c r="C69"/>
  <c r="E68"/>
  <c r="C68"/>
  <c r="E67"/>
  <c r="C67"/>
  <c r="E66"/>
  <c r="C66"/>
  <c r="E65"/>
  <c r="C65"/>
  <c r="E64"/>
  <c r="C64"/>
  <c r="E63"/>
  <c r="C63"/>
  <c r="E62"/>
  <c r="C62"/>
  <c r="E61"/>
  <c r="C61"/>
  <c r="E60"/>
  <c r="C60"/>
  <c r="E59"/>
  <c r="C59"/>
  <c r="E58"/>
  <c r="C58"/>
  <c r="E57"/>
  <c r="C57"/>
  <c r="E56"/>
  <c r="C56"/>
  <c r="E55"/>
  <c r="C55"/>
  <c r="E54"/>
  <c r="C54"/>
  <c r="E53"/>
  <c r="C53"/>
  <c r="E52"/>
  <c r="C52"/>
  <c r="E51"/>
  <c r="C51"/>
  <c r="E50"/>
  <c r="C50"/>
  <c r="E49"/>
  <c r="C49"/>
  <c r="E48"/>
  <c r="C48"/>
  <c r="E47"/>
  <c r="C47"/>
  <c r="E46"/>
  <c r="C46"/>
  <c r="E45"/>
  <c r="C45"/>
  <c r="E44"/>
  <c r="C44"/>
  <c r="E43"/>
  <c r="C43"/>
  <c r="E42"/>
  <c r="C42"/>
  <c r="E41"/>
  <c r="C41"/>
  <c r="E40"/>
  <c r="C40"/>
  <c r="E39"/>
  <c r="C39"/>
  <c r="E38"/>
  <c r="C38"/>
  <c r="E37"/>
  <c r="C37"/>
  <c r="E36"/>
  <c r="C36"/>
  <c r="E35"/>
  <c r="C35"/>
  <c r="E34"/>
  <c r="C34"/>
  <c r="E33"/>
  <c r="C33"/>
  <c r="E32"/>
  <c r="C32"/>
  <c r="E31"/>
  <c r="C31"/>
  <c r="E30"/>
  <c r="C30"/>
  <c r="E29"/>
  <c r="C29"/>
  <c r="E28"/>
  <c r="C28"/>
  <c r="E27"/>
  <c r="C27"/>
  <c r="E26"/>
  <c r="C26"/>
  <c r="E25"/>
  <c r="C25"/>
  <c r="E24"/>
  <c r="C24"/>
  <c r="E23"/>
  <c r="C23"/>
  <c r="E22"/>
  <c r="C22"/>
  <c r="E21"/>
  <c r="C21"/>
  <c r="E20"/>
  <c r="C20"/>
  <c r="E19"/>
  <c r="C19"/>
  <c r="E18"/>
  <c r="C18"/>
  <c r="E17"/>
  <c r="C17"/>
  <c r="E16"/>
  <c r="C16"/>
  <c r="E15"/>
  <c r="C15"/>
  <c r="E14"/>
  <c r="C14"/>
  <c r="E13"/>
  <c r="C13"/>
  <c r="E12"/>
  <c r="C12"/>
  <c r="E11"/>
  <c r="C11"/>
  <c r="E10"/>
  <c r="C10"/>
  <c r="E9"/>
  <c r="C9"/>
  <c r="E8"/>
  <c r="C8"/>
  <c r="E7"/>
  <c r="C7"/>
  <c r="E6"/>
  <c r="C6"/>
  <c r="E5"/>
  <c r="C5"/>
  <c r="E4"/>
  <c r="C4"/>
  <c r="G38" i="4"/>
  <c r="E38"/>
  <c r="G37"/>
  <c r="E37"/>
  <c r="G36"/>
  <c r="E36"/>
  <c r="G35"/>
  <c r="E35"/>
  <c r="G34"/>
  <c r="E34"/>
  <c r="G33"/>
  <c r="E33"/>
  <c r="G32"/>
  <c r="E32"/>
  <c r="G31"/>
  <c r="E31"/>
  <c r="G30"/>
  <c r="E30"/>
  <c r="G29"/>
  <c r="E29"/>
  <c r="G28"/>
  <c r="E28"/>
  <c r="G27"/>
  <c r="E27"/>
  <c r="G26"/>
  <c r="E26"/>
  <c r="G25"/>
  <c r="E25"/>
  <c r="G24"/>
  <c r="E24"/>
  <c r="G23"/>
  <c r="E23"/>
  <c r="G22"/>
  <c r="E22"/>
  <c r="G21"/>
  <c r="E21"/>
  <c r="G20"/>
  <c r="E20"/>
  <c r="G19"/>
  <c r="E19"/>
  <c r="G18"/>
  <c r="E18"/>
  <c r="G17"/>
  <c r="E17"/>
  <c r="G16"/>
  <c r="E16"/>
  <c r="G15"/>
  <c r="E15"/>
  <c r="G14"/>
  <c r="E14"/>
  <c r="G13"/>
  <c r="E13"/>
  <c r="G12"/>
  <c r="E12"/>
  <c r="G11"/>
  <c r="E11"/>
  <c r="G10"/>
  <c r="E10"/>
  <c r="G9"/>
  <c r="E9"/>
  <c r="G8"/>
  <c r="E8"/>
  <c r="G7"/>
  <c r="E7"/>
  <c r="G6"/>
  <c r="E6"/>
  <c r="G5"/>
  <c r="E5"/>
  <c r="G4"/>
  <c r="E4"/>
  <c r="G3"/>
  <c r="E3"/>
  <c r="N6" i="2"/>
  <c r="N7"/>
  <c r="N8"/>
  <c r="N9"/>
  <c r="N10"/>
  <c r="N11"/>
  <c r="N12"/>
  <c r="N13"/>
  <c r="N14"/>
  <c r="N15"/>
  <c r="N16"/>
  <c r="N17"/>
  <c r="N18"/>
  <c r="N19"/>
  <c r="N20"/>
  <c r="N21"/>
  <c r="N22"/>
  <c r="N23"/>
  <c r="N24"/>
  <c r="N25"/>
  <c r="N26"/>
  <c r="N27"/>
  <c r="N28"/>
  <c r="N29"/>
  <c r="N30"/>
  <c r="N31"/>
  <c r="N32"/>
  <c r="N33"/>
  <c r="N34"/>
  <c r="N35"/>
  <c r="N36"/>
  <c r="N37"/>
  <c r="N38"/>
  <c r="N39"/>
  <c r="N40"/>
  <c r="N41"/>
  <c r="N42"/>
  <c r="N43"/>
  <c r="N44"/>
  <c r="N45"/>
  <c r="N46"/>
  <c r="N47"/>
  <c r="N48"/>
  <c r="N49"/>
  <c r="N50"/>
  <c r="N51"/>
  <c r="N52"/>
  <c r="N53"/>
  <c r="N54"/>
  <c r="N55"/>
  <c r="N56"/>
  <c r="N57"/>
  <c r="N58"/>
  <c r="N59"/>
  <c r="N60"/>
  <c r="N61"/>
  <c r="N62"/>
  <c r="N63"/>
  <c r="N64"/>
  <c r="N65"/>
  <c r="N66"/>
  <c r="N67"/>
  <c r="N68"/>
  <c r="N69"/>
  <c r="N70"/>
  <c r="N71"/>
  <c r="N72"/>
  <c r="N73"/>
  <c r="N74"/>
  <c r="N75"/>
  <c r="N76"/>
  <c r="N77"/>
  <c r="N78"/>
  <c r="N79"/>
  <c r="N80"/>
  <c r="N81"/>
  <c r="N82"/>
  <c r="N83"/>
  <c r="N84"/>
  <c r="N85"/>
  <c r="N86"/>
  <c r="N87"/>
  <c r="N88"/>
  <c r="N90"/>
  <c r="N89"/>
  <c r="N91"/>
  <c r="N92"/>
  <c r="N93"/>
  <c r="N94"/>
  <c r="N95"/>
  <c r="N96"/>
  <c r="N97"/>
  <c r="N98"/>
  <c r="N99"/>
  <c r="N100"/>
  <c r="N102"/>
  <c r="N101"/>
  <c r="N103"/>
  <c r="N104"/>
  <c r="N105"/>
  <c r="N106"/>
  <c r="N107"/>
  <c r="N108"/>
  <c r="N109"/>
  <c r="N110"/>
  <c r="N111"/>
  <c r="N112"/>
  <c r="N113"/>
  <c r="N114"/>
  <c r="N115"/>
  <c r="N116"/>
  <c r="N117"/>
  <c r="N118"/>
  <c r="N119"/>
  <c r="N120"/>
  <c r="N121"/>
  <c r="N122"/>
  <c r="N123"/>
  <c r="N124"/>
  <c r="N125"/>
  <c r="N126"/>
  <c r="N127"/>
  <c r="N128"/>
  <c r="N129"/>
  <c r="N130"/>
  <c r="N131"/>
  <c r="N132"/>
  <c r="N133"/>
  <c r="N134"/>
  <c r="N135"/>
  <c r="N136"/>
  <c r="N137"/>
  <c r="N138"/>
  <c r="N139"/>
  <c r="N140"/>
  <c r="N141"/>
  <c r="N142"/>
  <c r="N143"/>
  <c r="N144"/>
  <c r="N145"/>
  <c r="N146"/>
  <c r="N147"/>
  <c r="N148"/>
  <c r="N149"/>
  <c r="N150"/>
  <c r="N151"/>
  <c r="N152"/>
  <c r="N153"/>
  <c r="N154"/>
  <c r="N155"/>
  <c r="N156"/>
  <c r="N157"/>
  <c r="N158"/>
  <c r="N159"/>
  <c r="N160"/>
  <c r="N161"/>
  <c r="N162"/>
  <c r="N163"/>
  <c r="N164"/>
  <c r="N165"/>
  <c r="N166"/>
  <c r="N167"/>
  <c r="N168"/>
  <c r="N169"/>
  <c r="N170"/>
  <c r="N171"/>
  <c r="N172"/>
  <c r="N173"/>
  <c r="N174"/>
  <c r="N175"/>
  <c r="N176"/>
  <c r="N177"/>
  <c r="N178"/>
  <c r="N179"/>
  <c r="N180"/>
  <c r="N181"/>
  <c r="N182"/>
  <c r="N183"/>
  <c r="N184"/>
  <c r="N185"/>
  <c r="N186"/>
  <c r="N187"/>
  <c r="N188"/>
  <c r="N189"/>
  <c r="N190"/>
  <c r="N191"/>
  <c r="N192"/>
  <c r="N193"/>
  <c r="N194"/>
  <c r="N195"/>
  <c r="N196"/>
  <c r="N197"/>
  <c r="N198"/>
  <c r="N199"/>
  <c r="N200"/>
  <c r="N201"/>
  <c r="N202"/>
  <c r="N203"/>
  <c r="N204"/>
  <c r="N205"/>
  <c r="N206"/>
  <c r="N207"/>
  <c r="N208"/>
  <c r="N209"/>
  <c r="N210"/>
  <c r="N211"/>
  <c r="N212"/>
  <c r="N213"/>
  <c r="N214"/>
  <c r="N215"/>
  <c r="N216"/>
  <c r="N217"/>
  <c r="N218"/>
  <c r="N219"/>
  <c r="N220"/>
  <c r="N221"/>
  <c r="N222"/>
  <c r="N223"/>
  <c r="N224"/>
  <c r="N225"/>
  <c r="N226"/>
  <c r="N227"/>
  <c r="N228"/>
  <c r="N229"/>
  <c r="N230"/>
  <c r="N231"/>
  <c r="N232"/>
  <c r="N233"/>
  <c r="N234"/>
  <c r="N235"/>
  <c r="N236"/>
  <c r="N237"/>
  <c r="N238"/>
  <c r="N239"/>
  <c r="N240"/>
  <c r="N241"/>
  <c r="N242"/>
  <c r="N243"/>
  <c r="N244"/>
  <c r="N245"/>
  <c r="N246"/>
  <c r="N247"/>
  <c r="N248"/>
  <c r="N249"/>
  <c r="N250"/>
  <c r="N251"/>
  <c r="N252"/>
  <c r="N253"/>
  <c r="N254"/>
  <c r="N255"/>
  <c r="N256"/>
  <c r="N257"/>
  <c r="N258"/>
  <c r="N5"/>
  <c r="E213"/>
  <c r="G213" s="1"/>
  <c r="F213" s="1"/>
  <c r="E245"/>
  <c r="G245" s="1"/>
  <c r="F189"/>
  <c r="G212"/>
  <c r="E212"/>
  <c r="F51"/>
  <c r="F175"/>
  <c r="E77"/>
  <c r="G77" s="1"/>
  <c r="E16"/>
  <c r="G16" s="1"/>
  <c r="E224"/>
  <c r="G224" s="1"/>
  <c r="E173"/>
  <c r="G173"/>
  <c r="G171"/>
  <c r="E197"/>
  <c r="G197" s="1"/>
  <c r="F197" s="1"/>
  <c r="E201"/>
  <c r="G201" s="1"/>
  <c r="F201" s="1"/>
  <c r="E204"/>
  <c r="G204" s="1"/>
  <c r="F204" s="1"/>
  <c r="E206"/>
  <c r="G206" s="1"/>
  <c r="F206" s="1"/>
  <c r="E209"/>
  <c r="G209" s="1"/>
  <c r="F209" s="1"/>
  <c r="E148"/>
  <c r="G148" s="1"/>
  <c r="F148" s="1"/>
  <c r="E147"/>
  <c r="G147" s="1"/>
  <c r="F147" s="1"/>
  <c r="E154"/>
  <c r="G154" s="1"/>
  <c r="F154" s="1"/>
  <c r="E153"/>
  <c r="G153" s="1"/>
  <c r="F153" s="1"/>
  <c r="E131"/>
  <c r="G131" s="1"/>
  <c r="F131" s="1"/>
  <c r="E130"/>
  <c r="G130" s="1"/>
  <c r="E108"/>
  <c r="G108" s="1"/>
  <c r="F108" s="1"/>
  <c r="E107"/>
  <c r="G107" s="1"/>
  <c r="E104"/>
  <c r="G104" s="1"/>
  <c r="F104" s="1"/>
  <c r="E97"/>
  <c r="G97" s="1"/>
  <c r="E93"/>
  <c r="G93" s="1"/>
  <c r="F93" s="1"/>
  <c r="E86"/>
  <c r="G86" s="1"/>
  <c r="F86" s="1"/>
  <c r="E70"/>
  <c r="G70" s="1"/>
  <c r="E57"/>
  <c r="G57" s="1"/>
  <c r="F57" s="1"/>
  <c r="E46"/>
  <c r="G46" s="1"/>
  <c r="F46" s="1"/>
  <c r="E25"/>
  <c r="G25" s="1"/>
  <c r="E29"/>
  <c r="G29" s="1"/>
  <c r="E15"/>
  <c r="G15" s="1"/>
  <c r="E5"/>
  <c r="G5" s="1"/>
  <c r="E9"/>
  <c r="G9" s="1"/>
  <c r="E10"/>
  <c r="G10" s="1"/>
  <c r="E8"/>
  <c r="G8" s="1"/>
  <c r="E53"/>
  <c r="F53" s="1"/>
  <c r="F11"/>
  <c r="E18"/>
  <c r="G18" s="1"/>
  <c r="F18" s="1"/>
  <c r="E19"/>
  <c r="G19" s="1"/>
  <c r="F19" s="1"/>
  <c r="E17"/>
  <c r="G17" s="1"/>
  <c r="F17" s="1"/>
  <c r="E34"/>
  <c r="G34" s="1"/>
  <c r="F34" s="1"/>
  <c r="E27"/>
  <c r="G27" s="1"/>
  <c r="F27" s="1"/>
  <c r="E23"/>
  <c r="G23" s="1"/>
  <c r="F23" s="1"/>
  <c r="E22"/>
  <c r="G22" s="1"/>
  <c r="F22" s="1"/>
  <c r="E21"/>
  <c r="G21" s="1"/>
  <c r="F21" s="1"/>
  <c r="E30"/>
  <c r="G30" s="1"/>
  <c r="F30" s="1"/>
  <c r="E31"/>
  <c r="G31" s="1"/>
  <c r="F31" s="1"/>
  <c r="E28"/>
  <c r="G28" s="1"/>
  <c r="F28" s="1"/>
  <c r="E33"/>
  <c r="G33" s="1"/>
  <c r="F33" s="1"/>
  <c r="E32"/>
  <c r="G32" s="1"/>
  <c r="F32" s="1"/>
  <c r="E24"/>
  <c r="G24" s="1"/>
  <c r="F24" s="1"/>
  <c r="E26"/>
  <c r="G26" s="1"/>
  <c r="F26" s="1"/>
  <c r="E35"/>
  <c r="G35" s="1"/>
  <c r="F35" s="1"/>
  <c r="E36"/>
  <c r="G36" s="1"/>
  <c r="F36" s="1"/>
  <c r="E37"/>
  <c r="G37" s="1"/>
  <c r="F37" s="1"/>
  <c r="F48"/>
  <c r="E45"/>
  <c r="G45" s="1"/>
  <c r="F45" s="1"/>
  <c r="E47"/>
  <c r="G47" s="1"/>
  <c r="F47" s="1"/>
  <c r="E43"/>
  <c r="G43" s="1"/>
  <c r="F43" s="1"/>
  <c r="E44"/>
  <c r="G44" s="1"/>
  <c r="F44" s="1"/>
  <c r="F38"/>
  <c r="F39"/>
  <c r="F40"/>
  <c r="F42"/>
  <c r="F41"/>
  <c r="E49"/>
  <c r="G49" s="1"/>
  <c r="F49" s="1"/>
  <c r="E52"/>
  <c r="G52" s="1"/>
  <c r="F52" s="1"/>
  <c r="F50"/>
  <c r="E54"/>
  <c r="G54" s="1"/>
  <c r="F54" s="1"/>
  <c r="E55"/>
  <c r="G55" s="1"/>
  <c r="F55" s="1"/>
  <c r="E56"/>
  <c r="G56" s="1"/>
  <c r="F56" s="1"/>
  <c r="F66"/>
  <c r="E69"/>
  <c r="G69" s="1"/>
  <c r="F69" s="1"/>
  <c r="E68"/>
  <c r="G68" s="1"/>
  <c r="F68" s="1"/>
  <c r="F58"/>
  <c r="E59"/>
  <c r="G59" s="1"/>
  <c r="F59" s="1"/>
  <c r="E60"/>
  <c r="G60"/>
  <c r="F60" s="1"/>
  <c r="E64"/>
  <c r="G64" s="1"/>
  <c r="F64" s="1"/>
  <c r="E65"/>
  <c r="G65" s="1"/>
  <c r="F65" s="1"/>
  <c r="E67"/>
  <c r="G67" s="1"/>
  <c r="F67" s="1"/>
  <c r="F71"/>
  <c r="F62"/>
  <c r="E63"/>
  <c r="G63" s="1"/>
  <c r="F63" s="1"/>
  <c r="E72"/>
  <c r="G72" s="1"/>
  <c r="F72" s="1"/>
  <c r="E73"/>
  <c r="G73" s="1"/>
  <c r="F73" s="1"/>
  <c r="F74"/>
  <c r="E75"/>
  <c r="G75"/>
  <c r="F75" s="1"/>
  <c r="E79"/>
  <c r="G79" s="1"/>
  <c r="F79" s="1"/>
  <c r="E80"/>
  <c r="G80" s="1"/>
  <c r="F80" s="1"/>
  <c r="F81"/>
  <c r="F82"/>
  <c r="E83"/>
  <c r="G83" s="1"/>
  <c r="F83" s="1"/>
  <c r="E84"/>
  <c r="G84" s="1"/>
  <c r="F84" s="1"/>
  <c r="E85"/>
  <c r="G85" s="1"/>
  <c r="F85" s="1"/>
  <c r="E87"/>
  <c r="G87" s="1"/>
  <c r="F87" s="1"/>
  <c r="F88"/>
  <c r="F90"/>
  <c r="E89"/>
  <c r="G89" s="1"/>
  <c r="F89" s="1"/>
  <c r="F91"/>
  <c r="E94"/>
  <c r="G94" s="1"/>
  <c r="F94" s="1"/>
  <c r="E95"/>
  <c r="G95" s="1"/>
  <c r="F95" s="1"/>
  <c r="E96"/>
  <c r="G96" s="1"/>
  <c r="F96" s="1"/>
  <c r="E98"/>
  <c r="G98" s="1"/>
  <c r="F98" s="1"/>
  <c r="E99"/>
  <c r="F99" s="1"/>
  <c r="E100"/>
  <c r="G100" s="1"/>
  <c r="F100" s="1"/>
  <c r="E102"/>
  <c r="G102" s="1"/>
  <c r="F102" s="1"/>
  <c r="E101"/>
  <c r="G101" s="1"/>
  <c r="F101" s="1"/>
  <c r="F103"/>
  <c r="F105"/>
  <c r="E106"/>
  <c r="G106" s="1"/>
  <c r="F106" s="1"/>
  <c r="E109"/>
  <c r="G109" s="1"/>
  <c r="F109" s="1"/>
  <c r="F110"/>
  <c r="F111"/>
  <c r="E112"/>
  <c r="G112" s="1"/>
  <c r="F112" s="1"/>
  <c r="F113"/>
  <c r="E114"/>
  <c r="G114" s="1"/>
  <c r="F114" s="1"/>
  <c r="F115"/>
  <c r="F116"/>
  <c r="E117"/>
  <c r="G117" s="1"/>
  <c r="F117" s="1"/>
  <c r="F118"/>
  <c r="E121"/>
  <c r="G121" s="1"/>
  <c r="F121" s="1"/>
  <c r="F124"/>
  <c r="F123"/>
  <c r="F125"/>
  <c r="F126"/>
  <c r="F127"/>
  <c r="F128"/>
  <c r="F129"/>
  <c r="E132"/>
  <c r="G132" s="1"/>
  <c r="F132" s="1"/>
  <c r="E133"/>
  <c r="F133" s="1"/>
  <c r="E134"/>
  <c r="G134" s="1"/>
  <c r="F134" s="1"/>
  <c r="E135"/>
  <c r="G135" s="1"/>
  <c r="F135" s="1"/>
  <c r="E139"/>
  <c r="G139" s="1"/>
  <c r="F139" s="1"/>
  <c r="E138"/>
  <c r="G138" s="1"/>
  <c r="F138" s="1"/>
  <c r="E136"/>
  <c r="F136"/>
  <c r="E137"/>
  <c r="F137" s="1"/>
  <c r="E151"/>
  <c r="G151" s="1"/>
  <c r="F151" s="1"/>
  <c r="E152"/>
  <c r="G152" s="1"/>
  <c r="F152" s="1"/>
  <c r="F155"/>
  <c r="E140"/>
  <c r="G140" s="1"/>
  <c r="F140" s="1"/>
  <c r="F141"/>
  <c r="E142"/>
  <c r="G142" s="1"/>
  <c r="F142" s="1"/>
  <c r="F146"/>
  <c r="E143"/>
  <c r="F143" s="1"/>
  <c r="F144"/>
  <c r="F145"/>
  <c r="E150"/>
  <c r="G150" s="1"/>
  <c r="F150" s="1"/>
  <c r="E149"/>
  <c r="G149" s="1"/>
  <c r="F149" s="1"/>
  <c r="F156"/>
  <c r="F157"/>
  <c r="E159"/>
  <c r="G159" s="1"/>
  <c r="F159" s="1"/>
  <c r="F211"/>
  <c r="E208"/>
  <c r="G208" s="1"/>
  <c r="F208" s="1"/>
  <c r="E210"/>
  <c r="G210" s="1"/>
  <c r="F210" s="1"/>
  <c r="E205"/>
  <c r="G205" s="1"/>
  <c r="F205" s="1"/>
  <c r="E207"/>
  <c r="G207" s="1"/>
  <c r="F207" s="1"/>
  <c r="E203"/>
  <c r="G203" s="1"/>
  <c r="F203" s="1"/>
  <c r="E199"/>
  <c r="G199" s="1"/>
  <c r="F199" s="1"/>
  <c r="E200"/>
  <c r="G200" s="1"/>
  <c r="F200" s="1"/>
  <c r="E202"/>
  <c r="G202" s="1"/>
  <c r="F202" s="1"/>
  <c r="E196"/>
  <c r="G196" s="1"/>
  <c r="F196" s="1"/>
  <c r="F198"/>
  <c r="E193"/>
  <c r="G193" s="1"/>
  <c r="F193" s="1"/>
  <c r="E194"/>
  <c r="G194" s="1"/>
  <c r="F194" s="1"/>
  <c r="E195"/>
  <c r="G195" s="1"/>
  <c r="F195" s="1"/>
  <c r="E219"/>
  <c r="G219" s="1"/>
  <c r="F219" s="1"/>
  <c r="E215"/>
  <c r="G215" s="1"/>
  <c r="F215" s="1"/>
  <c r="E216"/>
  <c r="G216" s="1"/>
  <c r="F216" s="1"/>
  <c r="F218"/>
  <c r="E217"/>
  <c r="G217" s="1"/>
  <c r="F217" s="1"/>
  <c r="E214"/>
  <c r="F214" s="1"/>
  <c r="E220"/>
  <c r="F220" s="1"/>
  <c r="F221"/>
  <c r="F160"/>
  <c r="E176"/>
  <c r="G176" s="1"/>
  <c r="F176" s="1"/>
  <c r="F177"/>
  <c r="E178"/>
  <c r="G178" s="1"/>
  <c r="F178" s="1"/>
  <c r="E187"/>
  <c r="G187" s="1"/>
  <c r="F187" s="1"/>
  <c r="E161"/>
  <c r="G161" s="1"/>
  <c r="F161" s="1"/>
  <c r="E162"/>
  <c r="G162" s="1"/>
  <c r="F162" s="1"/>
  <c r="F163"/>
  <c r="E165"/>
  <c r="G165" s="1"/>
  <c r="F165" s="1"/>
  <c r="E164"/>
  <c r="G164" s="1"/>
  <c r="F164" s="1"/>
  <c r="E167"/>
  <c r="G167" s="1"/>
  <c r="F167" s="1"/>
  <c r="E168"/>
  <c r="G168" s="1"/>
  <c r="F168" s="1"/>
  <c r="E170"/>
  <c r="G170" s="1"/>
  <c r="F170" s="1"/>
  <c r="E172"/>
  <c r="G172" s="1"/>
  <c r="F172" s="1"/>
  <c r="F171"/>
  <c r="E174"/>
  <c r="G174" s="1"/>
  <c r="F174" s="1"/>
  <c r="F183"/>
  <c r="E184"/>
  <c r="G184" s="1"/>
  <c r="F184" s="1"/>
  <c r="E185"/>
  <c r="F185" s="1"/>
  <c r="E186"/>
  <c r="G186" s="1"/>
  <c r="F186" s="1"/>
  <c r="E180"/>
  <c r="G180" s="1"/>
  <c r="F180" s="1"/>
  <c r="E179"/>
  <c r="G179" s="1"/>
  <c r="F179" s="1"/>
  <c r="F181"/>
  <c r="E182"/>
  <c r="G182" s="1"/>
  <c r="F182" s="1"/>
  <c r="E190"/>
  <c r="F190" s="1"/>
  <c r="E191"/>
  <c r="G191" s="1"/>
  <c r="F191" s="1"/>
  <c r="E192"/>
  <c r="G192" s="1"/>
  <c r="F192" s="1"/>
  <c r="E188"/>
  <c r="F188" s="1"/>
  <c r="E222"/>
  <c r="F222" s="1"/>
  <c r="F223"/>
  <c r="F225"/>
  <c r="E226"/>
  <c r="F226" s="1"/>
  <c r="E228"/>
  <c r="G228" s="1"/>
  <c r="F228" s="1"/>
  <c r="E227"/>
  <c r="G227" s="1"/>
  <c r="F227" s="1"/>
  <c r="E229"/>
  <c r="G229" s="1"/>
  <c r="F229" s="1"/>
  <c r="E230"/>
  <c r="G230" s="1"/>
  <c r="F230" s="1"/>
  <c r="E231"/>
  <c r="G231" s="1"/>
  <c r="F231" s="1"/>
  <c r="E232"/>
  <c r="G232" s="1"/>
  <c r="F232" s="1"/>
  <c r="E233"/>
  <c r="G233" s="1"/>
  <c r="F233" s="1"/>
  <c r="E234"/>
  <c r="G234" s="1"/>
  <c r="F234" s="1"/>
  <c r="E235"/>
  <c r="G235" s="1"/>
  <c r="F235" s="1"/>
  <c r="E236"/>
  <c r="G236" s="1"/>
  <c r="F236" s="1"/>
  <c r="F237"/>
  <c r="E238"/>
  <c r="G238" s="1"/>
  <c r="F238" s="1"/>
  <c r="E239"/>
  <c r="G239" s="1"/>
  <c r="F239" s="1"/>
  <c r="E241"/>
  <c r="G241" s="1"/>
  <c r="F241" s="1"/>
  <c r="E240"/>
  <c r="F240" s="1"/>
  <c r="E242"/>
  <c r="G242" s="1"/>
  <c r="F242" s="1"/>
  <c r="E243"/>
  <c r="G243" s="1"/>
  <c r="F243" s="1"/>
  <c r="E244"/>
  <c r="G244" s="1"/>
  <c r="F244" s="1"/>
  <c r="E247"/>
  <c r="G247" s="1"/>
  <c r="F247" s="1"/>
  <c r="G246"/>
  <c r="E246"/>
  <c r="E248"/>
  <c r="G248" s="1"/>
  <c r="F248" s="1"/>
  <c r="E249"/>
  <c r="F249" s="1"/>
  <c r="E251"/>
  <c r="G251" s="1"/>
  <c r="F251" s="1"/>
  <c r="E250"/>
  <c r="G250" s="1"/>
  <c r="F250" s="1"/>
  <c r="G253"/>
  <c r="E253"/>
  <c r="G252"/>
  <c r="E252"/>
  <c r="F255"/>
  <c r="F256"/>
  <c r="F258"/>
  <c r="F14"/>
  <c r="E12"/>
  <c r="G12" s="1"/>
  <c r="F12" s="1"/>
  <c r="E20"/>
  <c r="F20" s="1"/>
  <c r="E6"/>
  <c r="G6" s="1"/>
  <c r="F6" s="1"/>
  <c r="F13"/>
  <c r="F246" l="1"/>
  <c r="F173"/>
  <c r="F252"/>
  <c r="F253"/>
  <c r="F212"/>
</calcChain>
</file>

<file path=xl/comments1.xml><?xml version="1.0" encoding="utf-8"?>
<comments xmlns="http://schemas.openxmlformats.org/spreadsheetml/2006/main">
  <authors>
    <author>Microsoft Office 用户</author>
  </authors>
  <commentList>
    <comment ref="M557" authorId="0">
      <text>
        <r>
          <rPr>
            <b/>
            <sz val="11"/>
            <color indexed="81"/>
            <rFont val="ＭＳ Ｐゴシック"/>
            <family val="2"/>
            <charset val="128"/>
          </rPr>
          <t>原hamstr最终结果：Solyc11g010105.1.1-220PPSolyc11g010110.2.1-566</t>
        </r>
      </text>
    </comment>
    <comment ref="M692" authorId="0">
      <text>
        <r>
          <rPr>
            <b/>
            <sz val="11"/>
            <color indexed="81"/>
            <rFont val="ＭＳ Ｐゴシック"/>
            <family val="2"/>
            <charset val="128"/>
          </rPr>
          <t>原hamstr最终结果：Solyc07g045140.3.1-279PPSolyc07g045145.1.1-273</t>
        </r>
      </text>
    </comment>
  </commentList>
</comments>
</file>

<file path=xl/connections.xml><?xml version="1.0" encoding="utf-8"?>
<connections xmlns="http://schemas.openxmlformats.org/spreadsheetml/2006/main">
  <connection id="1" name="1087alignment_table" type="6" refreshedVersion="0" background="1" saveData="1">
    <textPr fileType="mac" codePage="10008" sourceFile="/Users/imac/Documents/Asteraceae/249sps_1087gene/1087alignment_table.txt" delimiter="|">
      <textFields count="3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<sst xmlns="http://schemas.openxmlformats.org/spreadsheetml/2006/main" count="11837" uniqueCount="6507">
  <si>
    <t>Supertribe</t>
    <phoneticPr fontId="3" type="noConversion"/>
  </si>
  <si>
    <t>Tribe</t>
    <phoneticPr fontId="4" type="noConversion"/>
  </si>
  <si>
    <t>Genus (speces no.)</t>
    <phoneticPr fontId="3" type="noConversion"/>
  </si>
  <si>
    <t>Species</t>
    <phoneticPr fontId="4" type="noConversion"/>
  </si>
  <si>
    <t>Source</t>
    <phoneticPr fontId="3" type="noConversion"/>
  </si>
  <si>
    <t>Asteroideae</t>
  </si>
  <si>
    <t>Asterodae</t>
    <phoneticPr fontId="3" type="noConversion"/>
  </si>
  <si>
    <t>Anthemideae</t>
    <phoneticPr fontId="3" type="noConversion"/>
  </si>
  <si>
    <t>Leptinella scariosa</t>
    <phoneticPr fontId="3" type="noConversion"/>
  </si>
  <si>
    <t>Anthemideae</t>
  </si>
  <si>
    <t>Soliva anthemifolia</t>
    <phoneticPr fontId="3" type="noConversion"/>
  </si>
  <si>
    <t>Cotula fallax</t>
    <phoneticPr fontId="3" type="noConversion"/>
  </si>
  <si>
    <t>Ursinia anthemoides</t>
    <phoneticPr fontId="3" type="noConversion"/>
  </si>
  <si>
    <t>Ajania parviflora</t>
    <phoneticPr fontId="3" type="noConversion"/>
  </si>
  <si>
    <t>Artemisia annua</t>
    <phoneticPr fontId="3" type="noConversion"/>
  </si>
  <si>
    <t>NCBI-EST</t>
    <phoneticPr fontId="3" type="noConversion"/>
  </si>
  <si>
    <t>NCBI-SRA</t>
    <phoneticPr fontId="3" type="noConversion"/>
  </si>
  <si>
    <t>Asteroideae</t>
    <phoneticPr fontId="3" type="noConversion"/>
  </si>
  <si>
    <t>Crossostephium chinense</t>
    <phoneticPr fontId="3" type="noConversion"/>
  </si>
  <si>
    <t>Asterodae</t>
    <phoneticPr fontId="3" type="noConversion"/>
  </si>
  <si>
    <t>Achillea millefolium</t>
    <phoneticPr fontId="3" type="noConversion"/>
  </si>
  <si>
    <t>Tanacetum parthenium</t>
    <phoneticPr fontId="3" type="noConversion"/>
  </si>
  <si>
    <t>Leucanthemum vulgare</t>
    <phoneticPr fontId="3" type="noConversion"/>
  </si>
  <si>
    <t>Glebionis coronaria</t>
    <phoneticPr fontId="3" type="noConversion"/>
  </si>
  <si>
    <t>NCBI-SRA</t>
    <phoneticPr fontId="3" type="noConversion"/>
  </si>
  <si>
    <t>Anthemideae</t>
    <phoneticPr fontId="3" type="noConversion"/>
  </si>
  <si>
    <t>Glebionis segetum</t>
    <phoneticPr fontId="3" type="noConversion"/>
  </si>
  <si>
    <t>Astereae</t>
  </si>
  <si>
    <t>Eurybia divaricata</t>
    <phoneticPr fontId="3" type="noConversion"/>
  </si>
  <si>
    <t>Bellis perennis</t>
    <phoneticPr fontId="3" type="noConversion"/>
  </si>
  <si>
    <t>Huang et al. 2016</t>
  </si>
  <si>
    <t>Aster barbellatus</t>
    <phoneticPr fontId="3" type="noConversion"/>
  </si>
  <si>
    <t>Euthamia occidentalis</t>
    <phoneticPr fontId="3" type="noConversion"/>
  </si>
  <si>
    <t>Solidago gigantea </t>
    <phoneticPr fontId="3" type="noConversion"/>
  </si>
  <si>
    <t>Grindelia hirsutula </t>
    <phoneticPr fontId="3" type="noConversion"/>
  </si>
  <si>
    <t>Grindelia integrifolia</t>
    <phoneticPr fontId="3" type="noConversion"/>
  </si>
  <si>
    <t>Symphyotrichum subulatum</t>
    <phoneticPr fontId="3" type="noConversion"/>
  </si>
  <si>
    <t>Symphyotrichum sp.</t>
    <phoneticPr fontId="3" type="noConversion"/>
  </si>
  <si>
    <t>Heterotheca grandiflora</t>
    <phoneticPr fontId="3" type="noConversion"/>
  </si>
  <si>
    <t>Erigeron breviscapus</t>
    <phoneticPr fontId="3" type="noConversion"/>
  </si>
  <si>
    <t>Calenduleae</t>
  </si>
  <si>
    <t>Calendula officinalis</t>
    <phoneticPr fontId="3" type="noConversion"/>
  </si>
  <si>
    <t>Osteospermum jucundum</t>
    <phoneticPr fontId="3" type="noConversion"/>
  </si>
  <si>
    <t>Gnaphalieae</t>
  </si>
  <si>
    <t>Stoebe plumosa</t>
    <phoneticPr fontId="3" type="noConversion"/>
  </si>
  <si>
    <t xml:space="preserve">Anaphalis margaritacea </t>
    <phoneticPr fontId="3" type="noConversion"/>
  </si>
  <si>
    <t>Pseudognaphalium affine</t>
    <phoneticPr fontId="3" type="noConversion"/>
  </si>
  <si>
    <t>Helichrysum petiolare</t>
    <phoneticPr fontId="3" type="noConversion"/>
  </si>
  <si>
    <t>Leontopodium smithianum</t>
    <phoneticPr fontId="3" type="noConversion"/>
  </si>
  <si>
    <t>Gnaphalieae</t>
    <phoneticPr fontId="3" type="noConversion"/>
  </si>
  <si>
    <t>Ammobium alatum</t>
    <phoneticPr fontId="3" type="noConversion"/>
  </si>
  <si>
    <t>Cassinia vauvilliersii</t>
    <phoneticPr fontId="3" type="noConversion"/>
  </si>
  <si>
    <t>Asterodae</t>
    <phoneticPr fontId="3" type="noConversion"/>
  </si>
  <si>
    <t>Ozothamnus letophyllus</t>
    <phoneticPr fontId="3" type="noConversion"/>
  </si>
  <si>
    <t>Raoulia subsericea</t>
    <phoneticPr fontId="3" type="noConversion"/>
  </si>
  <si>
    <t>Helianthodae</t>
    <phoneticPr fontId="3" type="noConversion"/>
  </si>
  <si>
    <t>Athroismeae</t>
    <phoneticPr fontId="3" type="noConversion"/>
  </si>
  <si>
    <t>Centipeda minima</t>
    <phoneticPr fontId="3" type="noConversion"/>
  </si>
  <si>
    <t>Bahieae</t>
    <phoneticPr fontId="3" type="noConversion"/>
  </si>
  <si>
    <t>Peucephyllum schottii</t>
    <phoneticPr fontId="3" type="noConversion"/>
  </si>
  <si>
    <t>Chaenactideae</t>
    <phoneticPr fontId="3" type="noConversion"/>
  </si>
  <si>
    <t>Chaenactis carphoclinia</t>
    <phoneticPr fontId="3" type="noConversion"/>
  </si>
  <si>
    <t>Coreopsideae</t>
    <phoneticPr fontId="3" type="noConversion"/>
  </si>
  <si>
    <t>Bidens frondosa </t>
    <phoneticPr fontId="3" type="noConversion"/>
  </si>
  <si>
    <t>Coreopsis grandiflora</t>
    <phoneticPr fontId="3" type="noConversion"/>
  </si>
  <si>
    <t>Cosmos bipinnatus</t>
    <phoneticPr fontId="3" type="noConversion"/>
  </si>
  <si>
    <t>Dahlia hybrida</t>
    <phoneticPr fontId="3" type="noConversion"/>
  </si>
  <si>
    <t>Eupatorieae</t>
    <phoneticPr fontId="3" type="noConversion"/>
  </si>
  <si>
    <t>Hofmeisteria urenifolia</t>
    <phoneticPr fontId="3" type="noConversion"/>
  </si>
  <si>
    <t>Ageratina altissima</t>
    <phoneticPr fontId="3" type="noConversion"/>
  </si>
  <si>
    <t>Mikania micrantha</t>
    <phoneticPr fontId="3" type="noConversion"/>
  </si>
  <si>
    <t>Ageratum conyzoides</t>
    <phoneticPr fontId="3" type="noConversion"/>
  </si>
  <si>
    <t>Ageratum houstonianum</t>
    <phoneticPr fontId="3" type="noConversion"/>
  </si>
  <si>
    <t>Stevia rebaudiana</t>
    <phoneticPr fontId="3" type="noConversion"/>
  </si>
  <si>
    <t>Eupatorium chinense</t>
    <phoneticPr fontId="3" type="noConversion"/>
  </si>
  <si>
    <t>Eutrochium purpureum</t>
    <phoneticPr fontId="3" type="noConversion"/>
  </si>
  <si>
    <t>Liatris spicata</t>
    <phoneticPr fontId="3" type="noConversion"/>
  </si>
  <si>
    <t>Chromolaena odorata</t>
    <phoneticPr fontId="3" type="noConversion"/>
  </si>
  <si>
    <t>Praxelis clematidea</t>
    <phoneticPr fontId="3" type="noConversion"/>
  </si>
  <si>
    <t>Eupatorieae</t>
    <phoneticPr fontId="3" type="noConversion"/>
  </si>
  <si>
    <t>Brickellia californica</t>
    <phoneticPr fontId="3" type="noConversion"/>
  </si>
  <si>
    <t>Ophryosporus triangularis</t>
    <phoneticPr fontId="3" type="noConversion"/>
  </si>
  <si>
    <t>Helenieae</t>
    <phoneticPr fontId="3" type="noConversion"/>
  </si>
  <si>
    <t>Gaillardia pulchella</t>
    <phoneticPr fontId="3" type="noConversion"/>
  </si>
  <si>
    <t>Helenium autumnale</t>
    <phoneticPr fontId="3" type="noConversion"/>
  </si>
  <si>
    <t>Hymenoxys sp.</t>
    <phoneticPr fontId="3" type="noConversion"/>
  </si>
  <si>
    <t>Heliantheae</t>
    <phoneticPr fontId="3" type="noConversion"/>
  </si>
  <si>
    <t>Ambrosia artemisiifolia</t>
    <phoneticPr fontId="3" type="noConversion"/>
  </si>
  <si>
    <t>Ambrosia trifida</t>
    <phoneticPr fontId="3" type="noConversion"/>
  </si>
  <si>
    <t>CGP</t>
    <phoneticPr fontId="3" type="noConversion"/>
  </si>
  <si>
    <t>Iva annua</t>
    <phoneticPr fontId="3" type="noConversion"/>
  </si>
  <si>
    <t>Parthenium argentatum</t>
    <phoneticPr fontId="3" type="noConversion"/>
  </si>
  <si>
    <t>Xanthium strumarium</t>
    <phoneticPr fontId="3" type="noConversion"/>
  </si>
  <si>
    <t>Eclipta prostrata</t>
    <phoneticPr fontId="3" type="noConversion"/>
  </si>
  <si>
    <t>Wedelia mossambicensis</t>
    <phoneticPr fontId="3" type="noConversion"/>
  </si>
  <si>
    <t>Encelia californica</t>
    <phoneticPr fontId="3" type="noConversion"/>
  </si>
  <si>
    <t>Flourensia thurifera</t>
    <phoneticPr fontId="3" type="noConversion"/>
  </si>
  <si>
    <t>Berlandiera lyrata</t>
    <phoneticPr fontId="3" type="noConversion"/>
  </si>
  <si>
    <t>Silphium laciniatum</t>
    <phoneticPr fontId="3" type="noConversion"/>
  </si>
  <si>
    <t>Helianthus tuberosus</t>
    <phoneticPr fontId="3" type="noConversion"/>
  </si>
  <si>
    <t>Helianthus annuus</t>
  </si>
  <si>
    <t>Rudbeckia fulgida</t>
    <phoneticPr fontId="3" type="noConversion"/>
  </si>
  <si>
    <t>Heliantheae</t>
    <phoneticPr fontId="3" type="noConversion"/>
  </si>
  <si>
    <t>Verbesina dissita</t>
    <phoneticPr fontId="3" type="noConversion"/>
  </si>
  <si>
    <t>Echinacea purpurea</t>
    <phoneticPr fontId="3" type="noConversion"/>
  </si>
  <si>
    <t>Helianthodae</t>
    <phoneticPr fontId="3" type="noConversion"/>
  </si>
  <si>
    <t>Heliantheae</t>
    <phoneticPr fontId="3" type="noConversion"/>
  </si>
  <si>
    <t>Echinacea angustifolia</t>
    <phoneticPr fontId="3" type="noConversion"/>
  </si>
  <si>
    <t>Heliantheae</t>
    <phoneticPr fontId="3" type="noConversion"/>
  </si>
  <si>
    <t>Heliopsis helianthoides</t>
    <phoneticPr fontId="3" type="noConversion"/>
  </si>
  <si>
    <t>Sanvitalia procumbens</t>
    <phoneticPr fontId="3" type="noConversion"/>
  </si>
  <si>
    <t>Zinnia elegans</t>
    <phoneticPr fontId="3" type="noConversion"/>
  </si>
  <si>
    <t>Zinnia haageana</t>
  </si>
  <si>
    <t>NCBI-SRA</t>
    <phoneticPr fontId="3" type="noConversion"/>
  </si>
  <si>
    <t>Inuleae</t>
    <phoneticPr fontId="3" type="noConversion"/>
  </si>
  <si>
    <t>Blumea sp.</t>
    <phoneticPr fontId="3" type="noConversion"/>
  </si>
  <si>
    <t>Inuleae</t>
    <phoneticPr fontId="3" type="noConversion"/>
  </si>
  <si>
    <t>Carpesium lipskyi</t>
    <phoneticPr fontId="3" type="noConversion"/>
  </si>
  <si>
    <t>Duhaldea cappa</t>
    <phoneticPr fontId="3" type="noConversion"/>
  </si>
  <si>
    <t>Inula linariifolia</t>
    <phoneticPr fontId="3" type="noConversion"/>
  </si>
  <si>
    <t>Pulicaria dysenterica</t>
    <phoneticPr fontId="3" type="noConversion"/>
  </si>
  <si>
    <t>Laggera alata</t>
    <phoneticPr fontId="3" type="noConversion"/>
  </si>
  <si>
    <t>Pluchea indica</t>
    <phoneticPr fontId="3" type="noConversion"/>
  </si>
  <si>
    <t xml:space="preserve">Madieae </t>
    <phoneticPr fontId="3" type="noConversion"/>
  </si>
  <si>
    <t>Arnica chamissonis</t>
    <phoneticPr fontId="3" type="noConversion"/>
  </si>
  <si>
    <t xml:space="preserve">Madieae </t>
    <phoneticPr fontId="3" type="noConversion"/>
  </si>
  <si>
    <t>Arnica montana</t>
    <phoneticPr fontId="3" type="noConversion"/>
  </si>
  <si>
    <t>Eriophyllum sp.</t>
    <phoneticPr fontId="3" type="noConversion"/>
  </si>
  <si>
    <t>Lasthenia californica</t>
    <phoneticPr fontId="3" type="noConversion"/>
  </si>
  <si>
    <t>Hulsea heterochroma</t>
    <phoneticPr fontId="3" type="noConversion"/>
  </si>
  <si>
    <t>Centromadia pungens</t>
    <phoneticPr fontId="3" type="noConversion"/>
  </si>
  <si>
    <t>Deinandra arida</t>
    <phoneticPr fontId="3" type="noConversion"/>
  </si>
  <si>
    <t>Madia sativa </t>
    <phoneticPr fontId="3" type="noConversion"/>
  </si>
  <si>
    <t>Venegasia carpesoides</t>
    <phoneticPr fontId="3" type="noConversion"/>
  </si>
  <si>
    <t>Millerieae</t>
    <phoneticPr fontId="3" type="noConversion"/>
  </si>
  <si>
    <t>Tridax procumbens</t>
  </si>
  <si>
    <t>Galinsoga quadriradiata</t>
    <phoneticPr fontId="3" type="noConversion"/>
  </si>
  <si>
    <t>Guardiola tulocarpus</t>
    <phoneticPr fontId="3" type="noConversion"/>
  </si>
  <si>
    <t>Guizotia abyssinica</t>
    <phoneticPr fontId="3" type="noConversion"/>
  </si>
  <si>
    <t>Guizotia scabra</t>
  </si>
  <si>
    <t>Sigesbeckia pubescens</t>
    <phoneticPr fontId="3" type="noConversion"/>
  </si>
  <si>
    <t>Smallanthus sonchifolius</t>
    <phoneticPr fontId="3" type="noConversion"/>
  </si>
  <si>
    <t>Neurolaeneae</t>
    <phoneticPr fontId="3" type="noConversion"/>
  </si>
  <si>
    <t>Enydra sessilis</t>
    <phoneticPr fontId="3" type="noConversion"/>
  </si>
  <si>
    <t>Enydra fluctuans</t>
    <phoneticPr fontId="3" type="noConversion"/>
  </si>
  <si>
    <t>Calea ternifolia</t>
    <phoneticPr fontId="3" type="noConversion"/>
  </si>
  <si>
    <t>Neurolaeneae</t>
    <phoneticPr fontId="3" type="noConversion"/>
  </si>
  <si>
    <t>Greenmaniella resinosa</t>
    <phoneticPr fontId="3" type="noConversion"/>
  </si>
  <si>
    <t>Neurolaena lobata</t>
    <phoneticPr fontId="3" type="noConversion"/>
  </si>
  <si>
    <t>Perityleae</t>
    <phoneticPr fontId="3" type="noConversion"/>
  </si>
  <si>
    <t>Eutetras palmeri</t>
    <phoneticPr fontId="3" type="noConversion"/>
  </si>
  <si>
    <t>Polymnieae</t>
    <phoneticPr fontId="3" type="noConversion"/>
  </si>
  <si>
    <t>Polymnia canadensis</t>
    <phoneticPr fontId="3" type="noConversion"/>
  </si>
  <si>
    <t>Tageteae</t>
    <phoneticPr fontId="3" type="noConversion"/>
  </si>
  <si>
    <t>Flaveria bidentis</t>
    <phoneticPr fontId="3" type="noConversion"/>
  </si>
  <si>
    <t>Flaveria brownii</t>
    <phoneticPr fontId="3" type="noConversion"/>
  </si>
  <si>
    <t>Jaumea carnosa</t>
    <phoneticPr fontId="3" type="noConversion"/>
  </si>
  <si>
    <t>Tageteae</t>
    <phoneticPr fontId="3" type="noConversion"/>
  </si>
  <si>
    <t>Porophyllum ruderale</t>
    <phoneticPr fontId="3" type="noConversion"/>
  </si>
  <si>
    <t>Tagetes erecta</t>
    <phoneticPr fontId="3" type="noConversion"/>
  </si>
  <si>
    <t>Thymophylla tenuiloba</t>
    <phoneticPr fontId="3" type="noConversion"/>
  </si>
  <si>
    <t>Senecionodae</t>
    <phoneticPr fontId="3" type="noConversion"/>
  </si>
  <si>
    <t>Senecioneae</t>
    <phoneticPr fontId="3" type="noConversion"/>
  </si>
  <si>
    <t>Doronicum stenoglossum</t>
    <phoneticPr fontId="3" type="noConversion"/>
  </si>
  <si>
    <t>Doronicum altaicum</t>
    <phoneticPr fontId="3" type="noConversion"/>
  </si>
  <si>
    <t>Abrotanella nivigena</t>
    <phoneticPr fontId="3" type="noConversion"/>
  </si>
  <si>
    <t>Abrotanella trichoachaenia</t>
  </si>
  <si>
    <t>Senecioneae</t>
    <phoneticPr fontId="3" type="noConversion"/>
  </si>
  <si>
    <t>Cremanthodium stenoglossum</t>
    <phoneticPr fontId="3" type="noConversion"/>
  </si>
  <si>
    <t xml:space="preserve">Ligularia fischeri </t>
    <phoneticPr fontId="3" type="noConversion"/>
  </si>
  <si>
    <t xml:space="preserve">Petasites hybridus </t>
    <phoneticPr fontId="3" type="noConversion"/>
  </si>
  <si>
    <t>Roldana petasitis</t>
    <phoneticPr fontId="3" type="noConversion"/>
  </si>
  <si>
    <t>Euryops pectinatus</t>
    <phoneticPr fontId="3" type="noConversion"/>
  </si>
  <si>
    <t>Othonna capensis</t>
    <phoneticPr fontId="3" type="noConversion"/>
  </si>
  <si>
    <t>Emilia praetemissa</t>
    <phoneticPr fontId="3" type="noConversion"/>
  </si>
  <si>
    <t>Packera aurea</t>
    <phoneticPr fontId="3" type="noConversion"/>
  </si>
  <si>
    <t>Gynura aurantiaca</t>
    <phoneticPr fontId="3" type="noConversion"/>
  </si>
  <si>
    <t>Kleinia fulgens</t>
    <phoneticPr fontId="3" type="noConversion"/>
  </si>
  <si>
    <t>Senecio vulgaris</t>
    <phoneticPr fontId="3" type="noConversion"/>
  </si>
  <si>
    <t>Senecio aethnensis</t>
    <phoneticPr fontId="3" type="noConversion"/>
  </si>
  <si>
    <t>Senecio chrysanthemifolius</t>
    <phoneticPr fontId="3" type="noConversion"/>
  </si>
  <si>
    <t>Senecioneae</t>
    <phoneticPr fontId="3" type="noConversion"/>
  </si>
  <si>
    <t>Senecio scandens</t>
    <phoneticPr fontId="3" type="noConversion"/>
  </si>
  <si>
    <t>Barnadesioideae</t>
  </si>
  <si>
    <t>Barnadesieae</t>
    <phoneticPr fontId="3" type="noConversion"/>
  </si>
  <si>
    <t>Arnaldoa macbrideana </t>
    <phoneticPr fontId="3" type="noConversion"/>
  </si>
  <si>
    <t>Barnadesieae</t>
    <phoneticPr fontId="3" type="noConversion"/>
  </si>
  <si>
    <t>Barnadesia spinosa</t>
    <phoneticPr fontId="3" type="noConversion"/>
  </si>
  <si>
    <t>Barnadesia jelskii</t>
    <phoneticPr fontId="3" type="noConversion"/>
  </si>
  <si>
    <t>Dasyphyllum diacanthoides</t>
    <phoneticPr fontId="3" type="noConversion"/>
  </si>
  <si>
    <t>Cichorioideae</t>
  </si>
  <si>
    <t>Cichorieae</t>
    <phoneticPr fontId="3" type="noConversion"/>
  </si>
  <si>
    <t>Warionia saharae</t>
    <phoneticPr fontId="3" type="noConversion"/>
  </si>
  <si>
    <t>Scorzonera hispanica</t>
    <phoneticPr fontId="3" type="noConversion"/>
  </si>
  <si>
    <t>Tragopogon porrifolius</t>
    <phoneticPr fontId="3" type="noConversion"/>
  </si>
  <si>
    <t>Tragopogon dubius</t>
    <phoneticPr fontId="3" type="noConversion"/>
  </si>
  <si>
    <t xml:space="preserve">Lactuca sativa </t>
    <phoneticPr fontId="3" type="noConversion"/>
  </si>
  <si>
    <t>Lactuca serriola</t>
    <phoneticPr fontId="3" type="noConversion"/>
  </si>
  <si>
    <t>Sonchus asper</t>
    <phoneticPr fontId="3" type="noConversion"/>
  </si>
  <si>
    <t>Leontodon saxatilis</t>
    <phoneticPr fontId="3" type="noConversion"/>
  </si>
  <si>
    <t>Lapsana communis</t>
    <phoneticPr fontId="3" type="noConversion"/>
  </si>
  <si>
    <t>Cichorieae</t>
    <phoneticPr fontId="3" type="noConversion"/>
  </si>
  <si>
    <t>Taraxacum officinale</t>
    <phoneticPr fontId="3" type="noConversion"/>
  </si>
  <si>
    <t>Youngia japonica</t>
    <phoneticPr fontId="3" type="noConversion"/>
  </si>
  <si>
    <t>Cichorieae</t>
    <phoneticPr fontId="3" type="noConversion"/>
  </si>
  <si>
    <t>Pilosella caespitosa</t>
    <phoneticPr fontId="3" type="noConversion"/>
  </si>
  <si>
    <t>Cichorium intybus</t>
    <phoneticPr fontId="3" type="noConversion"/>
  </si>
  <si>
    <t>Cichorium pumilum</t>
    <phoneticPr fontId="3" type="noConversion"/>
  </si>
  <si>
    <t>Tolpis barbata</t>
    <phoneticPr fontId="3" type="noConversion"/>
  </si>
  <si>
    <t>Liabeae</t>
    <phoneticPr fontId="3" type="noConversion"/>
  </si>
  <si>
    <t>Liabum igniarium</t>
    <phoneticPr fontId="3" type="noConversion"/>
  </si>
  <si>
    <t>Arctotideae</t>
    <phoneticPr fontId="3" type="noConversion"/>
  </si>
  <si>
    <t>Arctotheca calendula</t>
    <phoneticPr fontId="3" type="noConversion"/>
  </si>
  <si>
    <t>Arctotis stoechadifolia</t>
    <phoneticPr fontId="3" type="noConversion"/>
  </si>
  <si>
    <t>Arctotideae</t>
    <phoneticPr fontId="3" type="noConversion"/>
  </si>
  <si>
    <t>Gazania rigens</t>
    <phoneticPr fontId="3" type="noConversion"/>
  </si>
  <si>
    <t>Vernonieae</t>
    <phoneticPr fontId="3" type="noConversion"/>
  </si>
  <si>
    <t>Vernonia gigantea</t>
    <phoneticPr fontId="3" type="noConversion"/>
  </si>
  <si>
    <t>Centratherum punctatum</t>
    <phoneticPr fontId="3" type="noConversion"/>
  </si>
  <si>
    <t>Elephantopus tomentosus</t>
    <phoneticPr fontId="3" type="noConversion"/>
  </si>
  <si>
    <t>Stokesia laevis</t>
    <phoneticPr fontId="3" type="noConversion"/>
  </si>
  <si>
    <t>Gymnanthemum coloratum</t>
    <phoneticPr fontId="3" type="noConversion"/>
  </si>
  <si>
    <t>Heterolepis aliena</t>
    <phoneticPr fontId="3" type="noConversion"/>
  </si>
  <si>
    <t>Corymbioideae</t>
    <phoneticPr fontId="3" type="noConversion"/>
  </si>
  <si>
    <t>Corymbieae</t>
    <phoneticPr fontId="3" type="noConversion"/>
  </si>
  <si>
    <t>Corymbium glabrum</t>
  </si>
  <si>
    <t>Corymbium villosum</t>
    <phoneticPr fontId="3" type="noConversion"/>
  </si>
  <si>
    <t>Carduoideae</t>
  </si>
  <si>
    <t>Cardueae</t>
    <phoneticPr fontId="3" type="noConversion"/>
  </si>
  <si>
    <t>Cardueae</t>
    <phoneticPr fontId="3" type="noConversion"/>
  </si>
  <si>
    <t>Atractylodes lancea</t>
    <phoneticPr fontId="3" type="noConversion"/>
  </si>
  <si>
    <t>Carlina acanthifolia</t>
    <phoneticPr fontId="3" type="noConversion"/>
  </si>
  <si>
    <t>Cardueae</t>
    <phoneticPr fontId="3" type="noConversion"/>
  </si>
  <si>
    <t>Tugarinovia mongolica</t>
    <phoneticPr fontId="3" type="noConversion"/>
  </si>
  <si>
    <t>Echinops sp.</t>
    <phoneticPr fontId="3" type="noConversion"/>
  </si>
  <si>
    <t>Arctium minus</t>
    <phoneticPr fontId="3" type="noConversion"/>
  </si>
  <si>
    <t>Cardueae</t>
    <phoneticPr fontId="3" type="noConversion"/>
  </si>
  <si>
    <t>Cousinia affinis</t>
    <phoneticPr fontId="3" type="noConversion"/>
  </si>
  <si>
    <t>Staehelina dubia</t>
    <phoneticPr fontId="3" type="noConversion"/>
  </si>
  <si>
    <t xml:space="preserve">Carduus nutans </t>
    <phoneticPr fontId="3" type="noConversion"/>
  </si>
  <si>
    <t>Carduus acanthoides</t>
    <phoneticPr fontId="3" type="noConversion"/>
  </si>
  <si>
    <t>Cirsium arvense</t>
    <phoneticPr fontId="3" type="noConversion"/>
  </si>
  <si>
    <t xml:space="preserve">Cirsium vulgare </t>
    <phoneticPr fontId="3" type="noConversion"/>
  </si>
  <si>
    <t>Silybum marianum</t>
    <phoneticPr fontId="3" type="noConversion"/>
  </si>
  <si>
    <t>Cynara cardunculus</t>
    <phoneticPr fontId="3" type="noConversion"/>
  </si>
  <si>
    <t>Jurinea multiflora</t>
    <phoneticPr fontId="3" type="noConversion"/>
  </si>
  <si>
    <t>Saussurea nivea</t>
    <phoneticPr fontId="3" type="noConversion"/>
  </si>
  <si>
    <t>Saussurea involucrata</t>
    <phoneticPr fontId="3" type="noConversion"/>
  </si>
  <si>
    <t>Olgaea lomonosowii</t>
    <phoneticPr fontId="3" type="noConversion"/>
  </si>
  <si>
    <t>Synurus deltoides</t>
    <phoneticPr fontId="3" type="noConversion"/>
  </si>
  <si>
    <t>Carduncellus pinnatus</t>
    <phoneticPr fontId="3" type="noConversion"/>
  </si>
  <si>
    <t>Carthamus tinctorius</t>
    <phoneticPr fontId="3" type="noConversion"/>
  </si>
  <si>
    <t>Klasea centauroides</t>
    <phoneticPr fontId="3" type="noConversion"/>
  </si>
  <si>
    <t>Psephellus sibiricus</t>
    <phoneticPr fontId="3" type="noConversion"/>
  </si>
  <si>
    <t>Centaurea solstitialis</t>
    <phoneticPr fontId="3" type="noConversion"/>
  </si>
  <si>
    <t>Cardueae</t>
    <phoneticPr fontId="3" type="noConversion"/>
  </si>
  <si>
    <t xml:space="preserve">Centaurea jacea </t>
    <phoneticPr fontId="3" type="noConversion"/>
  </si>
  <si>
    <t>Cyanus segetum</t>
    <phoneticPr fontId="3" type="noConversion"/>
  </si>
  <si>
    <t>Rhaponticoides kasakorum</t>
    <phoneticPr fontId="3" type="noConversion"/>
  </si>
  <si>
    <t>Oldenburgieae</t>
    <phoneticPr fontId="3" type="noConversion"/>
  </si>
  <si>
    <t>Oldenburgia grandis</t>
    <phoneticPr fontId="3" type="noConversion"/>
  </si>
  <si>
    <t>Tarchonantheae</t>
    <phoneticPr fontId="3" type="noConversion"/>
  </si>
  <si>
    <t>Brachylaena neriifolia</t>
    <phoneticPr fontId="3" type="noConversion"/>
  </si>
  <si>
    <t>Tarchonanthus camphoratus</t>
    <phoneticPr fontId="3" type="noConversion"/>
  </si>
  <si>
    <t>Dicomeae</t>
    <phoneticPr fontId="3" type="noConversion"/>
  </si>
  <si>
    <t>Dicoma anomala</t>
    <phoneticPr fontId="3" type="noConversion"/>
  </si>
  <si>
    <t>Famatinanthoideae</t>
    <phoneticPr fontId="3" type="noConversion"/>
  </si>
  <si>
    <t>Famatinantheae</t>
    <phoneticPr fontId="3" type="noConversion"/>
  </si>
  <si>
    <t>Barboza et al. 2846 (CORD)</t>
    <phoneticPr fontId="3" type="noConversion"/>
  </si>
  <si>
    <t>Gochnatioideae</t>
    <phoneticPr fontId="3" type="noConversion"/>
  </si>
  <si>
    <t>Gochnatieae</t>
    <phoneticPr fontId="3" type="noConversion"/>
  </si>
  <si>
    <t>Gochnatieae</t>
    <phoneticPr fontId="3" type="noConversion"/>
  </si>
  <si>
    <t>Gochnatia arequipensis</t>
    <phoneticPr fontId="3" type="noConversion"/>
  </si>
  <si>
    <t>Gymnarrhenoideae</t>
    <phoneticPr fontId="3" type="noConversion"/>
  </si>
  <si>
    <t>Gymnarrheneae</t>
    <phoneticPr fontId="3" type="noConversion"/>
  </si>
  <si>
    <t>Gymnarrhena micrantha</t>
    <phoneticPr fontId="3" type="noConversion"/>
  </si>
  <si>
    <t>Cavea tanguensis</t>
    <phoneticPr fontId="3" type="noConversion"/>
  </si>
  <si>
    <t>Hecastocleidoideae</t>
    <phoneticPr fontId="3" type="noConversion"/>
  </si>
  <si>
    <t>Hecastocleideae</t>
    <phoneticPr fontId="3" type="noConversion"/>
  </si>
  <si>
    <t>Hecastocleis shockleyi</t>
    <phoneticPr fontId="3" type="noConversion"/>
  </si>
  <si>
    <t>Mutisioideae</t>
  </si>
  <si>
    <t>Mutisieae</t>
    <phoneticPr fontId="3" type="noConversion"/>
  </si>
  <si>
    <t>Adenocaulon himalaicum</t>
    <phoneticPr fontId="3" type="noConversion"/>
  </si>
  <si>
    <t>Mutisieae</t>
    <phoneticPr fontId="3" type="noConversion"/>
  </si>
  <si>
    <t>Leibnitzia anandria</t>
    <phoneticPr fontId="3" type="noConversion"/>
  </si>
  <si>
    <t>Mutisia subulata</t>
    <phoneticPr fontId="3" type="noConversion"/>
  </si>
  <si>
    <t>Nassauvieae</t>
    <phoneticPr fontId="3" type="noConversion"/>
  </si>
  <si>
    <t>Acourtia microcephala</t>
    <phoneticPr fontId="3" type="noConversion"/>
  </si>
  <si>
    <t>Perezia lanigera</t>
    <phoneticPr fontId="3" type="noConversion"/>
  </si>
  <si>
    <t>Proustia cuneifolia</t>
    <phoneticPr fontId="3" type="noConversion"/>
  </si>
  <si>
    <t>Trixis californica</t>
    <phoneticPr fontId="3" type="noConversion"/>
  </si>
  <si>
    <t>Onoserideae</t>
    <phoneticPr fontId="3" type="noConversion"/>
  </si>
  <si>
    <t>Onoseris weberbaueriwas</t>
    <phoneticPr fontId="3" type="noConversion"/>
  </si>
  <si>
    <t>Onoserideae</t>
    <phoneticPr fontId="3" type="noConversion"/>
  </si>
  <si>
    <t>Aphyllocladus denticulatus</t>
    <phoneticPr fontId="3" type="noConversion"/>
  </si>
  <si>
    <t>Panero &amp; Crozier 8438A (CONC)</t>
    <phoneticPr fontId="3" type="noConversion"/>
  </si>
  <si>
    <t>Pertyoideae</t>
  </si>
  <si>
    <t>Pertyeae</t>
    <phoneticPr fontId="3" type="noConversion"/>
  </si>
  <si>
    <t>Ainsliaea aptera</t>
    <phoneticPr fontId="3" type="noConversion"/>
  </si>
  <si>
    <t>Ainsliaea gracilis</t>
    <phoneticPr fontId="3" type="noConversion"/>
  </si>
  <si>
    <t>Pertya glabrescens</t>
    <phoneticPr fontId="3" type="noConversion"/>
  </si>
  <si>
    <t>Stifftioideae</t>
  </si>
  <si>
    <t xml:space="preserve">Stifftieae </t>
    <phoneticPr fontId="3" type="noConversion"/>
  </si>
  <si>
    <t>Stifftia chrysantha</t>
    <phoneticPr fontId="3" type="noConversion"/>
  </si>
  <si>
    <t xml:space="preserve">Hyaloseris cinerea </t>
    <phoneticPr fontId="3" type="noConversion"/>
  </si>
  <si>
    <t>Panero 8479 (TEX)</t>
    <phoneticPr fontId="3" type="noConversion"/>
  </si>
  <si>
    <t>Wunderlichioideae</t>
  </si>
  <si>
    <t>Hyalideae</t>
    <phoneticPr fontId="3" type="noConversion"/>
  </si>
  <si>
    <t>Hyalis argentea</t>
    <phoneticPr fontId="3" type="noConversion"/>
  </si>
  <si>
    <t xml:space="preserve">Ianthopappus corymbosus </t>
    <phoneticPr fontId="3" type="noConversion"/>
  </si>
  <si>
    <t>Panero &amp; Crozier 8530 (TEX)</t>
    <phoneticPr fontId="3" type="noConversion"/>
  </si>
  <si>
    <t>Nouelia insignis</t>
    <phoneticPr fontId="3" type="noConversion"/>
  </si>
  <si>
    <t>Leucomeris decora</t>
    <phoneticPr fontId="3" type="noConversion"/>
  </si>
  <si>
    <t>Wunderlichieae</t>
    <phoneticPr fontId="3" type="noConversion"/>
  </si>
  <si>
    <t>Wunderlichia mirabilis</t>
    <phoneticPr fontId="3" type="noConversion"/>
  </si>
  <si>
    <t>Chimantaea humilis</t>
    <phoneticPr fontId="3" type="noConversion"/>
  </si>
  <si>
    <t>Calyceraceae</t>
    <phoneticPr fontId="3" type="noConversion"/>
  </si>
  <si>
    <t>Acicarpha</t>
    <phoneticPr fontId="3" type="noConversion"/>
  </si>
  <si>
    <t>Acicarpha spathulata</t>
    <phoneticPr fontId="3" type="noConversion"/>
  </si>
  <si>
    <t>Calycera</t>
    <phoneticPr fontId="3" type="noConversion"/>
  </si>
  <si>
    <t>Calycera herbacea</t>
    <phoneticPr fontId="3" type="noConversion"/>
  </si>
  <si>
    <t>Nastanthus</t>
    <phoneticPr fontId="3" type="noConversion"/>
  </si>
  <si>
    <t>Nastanthus ventosus</t>
    <phoneticPr fontId="14" type="noConversion"/>
  </si>
  <si>
    <t>Goodeniaceae</t>
    <phoneticPr fontId="3" type="noConversion"/>
  </si>
  <si>
    <t>Scaevola</t>
    <phoneticPr fontId="3" type="noConversion"/>
  </si>
  <si>
    <t>Menyanthaceae</t>
    <phoneticPr fontId="3" type="noConversion"/>
  </si>
  <si>
    <t>Menyanthes</t>
    <phoneticPr fontId="14" type="noConversion"/>
  </si>
  <si>
    <t>Subtribe</t>
  </si>
  <si>
    <t>-</t>
  </si>
  <si>
    <t>HAP clade</t>
  </si>
  <si>
    <t>Cardopatiinae</t>
  </si>
  <si>
    <t>Carlininae</t>
  </si>
  <si>
    <t>Echinopsinae</t>
  </si>
  <si>
    <t>Centaureinae</t>
  </si>
  <si>
    <t>FLAG clade</t>
    <phoneticPr fontId="3" type="noConversion"/>
  </si>
  <si>
    <t>Australasian clade</t>
    <phoneticPr fontId="3" type="noConversion"/>
  </si>
  <si>
    <t>Gaillardiinae</t>
  </si>
  <si>
    <t>Tetraneuriinae</t>
  </si>
  <si>
    <t>Ambrosiinae</t>
  </si>
  <si>
    <t>Ecliptinae</t>
  </si>
  <si>
    <t>Enceliinae</t>
  </si>
  <si>
    <t>Engelmanniinae</t>
  </si>
  <si>
    <t>Helianthinae</t>
  </si>
  <si>
    <t>Rudbeckiinae</t>
  </si>
  <si>
    <t>Spilanthinae</t>
  </si>
  <si>
    <t>Verbesininae</t>
  </si>
  <si>
    <t>Zinniinae</t>
  </si>
  <si>
    <t>Alomiinae</t>
  </si>
  <si>
    <t>Cotulinae</t>
  </si>
  <si>
    <t>Ursiniinae</t>
  </si>
  <si>
    <t>Artemisiinae</t>
  </si>
  <si>
    <t>Matricariinae</t>
  </si>
  <si>
    <t>Anthemidinae</t>
  </si>
  <si>
    <t>Leucantheminae</t>
  </si>
  <si>
    <t>Glebionidinae</t>
  </si>
  <si>
    <t>Hinterhuberinae</t>
  </si>
  <si>
    <t>Bellidinae</t>
  </si>
  <si>
    <t>Baccharidinae</t>
  </si>
  <si>
    <t>Asterinae</t>
  </si>
  <si>
    <t>Solidanininae</t>
  </si>
  <si>
    <t>Machaerantherinae</t>
  </si>
  <si>
    <t>Symphyotrichinae</t>
  </si>
  <si>
    <t>Chrysopsidinae</t>
  </si>
  <si>
    <t>Conyzinae</t>
  </si>
  <si>
    <t>Hofmeisteriinae</t>
  </si>
  <si>
    <t>Oxylobinae</t>
  </si>
  <si>
    <t>Mikaniinae</t>
  </si>
  <si>
    <t>Adenostemmatinae</t>
  </si>
  <si>
    <t>Ageratinae</t>
  </si>
  <si>
    <t>Eupatoriinae</t>
  </si>
  <si>
    <t>Liatrinae</t>
  </si>
  <si>
    <t>Praxeliinae</t>
  </si>
  <si>
    <t>Critoniinae</t>
  </si>
  <si>
    <t>Inulinae</t>
  </si>
  <si>
    <t>Plucheinae</t>
  </si>
  <si>
    <t>Arnicinae</t>
  </si>
  <si>
    <t>Baeriinae</t>
  </si>
  <si>
    <t>Hulseinae</t>
  </si>
  <si>
    <t>Madiinae</t>
  </si>
  <si>
    <t>Venegasiinae</t>
  </si>
  <si>
    <t>Dyscritothamninae</t>
  </si>
  <si>
    <t>Galinsoginae</t>
  </si>
  <si>
    <t>Guardiolinae</t>
  </si>
  <si>
    <t>Milleriinae</t>
  </si>
  <si>
    <t>Enydrinae</t>
  </si>
  <si>
    <t>Neurolaeninae</t>
  </si>
  <si>
    <t>Flaveriinae</t>
  </si>
  <si>
    <t>Jaumeinae</t>
  </si>
  <si>
    <t>Pectidinae</t>
  </si>
  <si>
    <t>Abrotanellinae</t>
  </si>
  <si>
    <t>Tussilagininae</t>
  </si>
  <si>
    <t>Othonninae</t>
  </si>
  <si>
    <t>Senecioninae</t>
  </si>
  <si>
    <t>Warioniinae</t>
  </si>
  <si>
    <t>Scorzonerinae</t>
  </si>
  <si>
    <t>Lactucinae</t>
  </si>
  <si>
    <t>Hyoseridinae</t>
  </si>
  <si>
    <t>Hypochaeridinae</t>
  </si>
  <si>
    <t>Crepidinae</t>
  </si>
  <si>
    <t>Hieraciinae</t>
  </si>
  <si>
    <t>Cichoriinae</t>
  </si>
  <si>
    <t>Arctotidinae</t>
  </si>
  <si>
    <t>Gorteriinae</t>
  </si>
  <si>
    <t>Vernoniinae</t>
  </si>
  <si>
    <t>Centratherinae</t>
  </si>
  <si>
    <t>Elephantopinae</t>
  </si>
  <si>
    <t>Stokesiinae</t>
  </si>
  <si>
    <t>Gymnantheminae</t>
  </si>
  <si>
    <t>This study</t>
  </si>
  <si>
    <t>F &amp; L</t>
    <phoneticPr fontId="3" type="noConversion"/>
  </si>
  <si>
    <t>Tripteris vaillantii</t>
    <phoneticPr fontId="3" type="noConversion"/>
  </si>
  <si>
    <t>Taraxacum (&gt; 2500)</t>
    <phoneticPr fontId="3" type="noConversion"/>
  </si>
  <si>
    <t>Scaevola aemula</t>
    <phoneticPr fontId="3" type="noConversion"/>
  </si>
  <si>
    <t>Menyanthes trifoliata</t>
    <phoneticPr fontId="14" type="noConversion"/>
  </si>
  <si>
    <t>Kind of Data</t>
    <phoneticPr fontId="3" type="noConversion"/>
  </si>
  <si>
    <t>Transcriptome</t>
    <phoneticPr fontId="3" type="noConversion"/>
  </si>
  <si>
    <t>Genome</t>
    <phoneticPr fontId="3" type="noConversion"/>
  </si>
  <si>
    <t>Caifei Zhang 4066</t>
  </si>
  <si>
    <t>Caifei Zhang 3395</t>
  </si>
  <si>
    <t>Caifei Zhang 3564</t>
  </si>
  <si>
    <t>Caifei Zhang 3766</t>
  </si>
  <si>
    <t>Caifei Zhang 3396</t>
  </si>
  <si>
    <t>Caifei Zhang 3380</t>
  </si>
  <si>
    <t>Caifei Zhang 3397</t>
  </si>
  <si>
    <t>Caifei Zhang 3936</t>
  </si>
  <si>
    <t>Caifei Zhang 4389</t>
  </si>
  <si>
    <t>Caifei Zhang 3804</t>
  </si>
  <si>
    <t>Caifei Zhang 3445</t>
  </si>
  <si>
    <t>Caifei Zhang 3802</t>
  </si>
  <si>
    <t>Caifei Zhang 4000</t>
  </si>
  <si>
    <t>Caifei Zhang 3823</t>
  </si>
  <si>
    <t>Caifei Zhang 3532</t>
  </si>
  <si>
    <t>Caifei Zhang 3658</t>
  </si>
  <si>
    <t>Caifei Zhang 3556</t>
  </si>
  <si>
    <t>Caifei Zhang 3682</t>
  </si>
  <si>
    <t>Caifei Zhang 3890</t>
  </si>
  <si>
    <t>Caifei Zhang 3726</t>
  </si>
  <si>
    <t>Caifei Zhang 3927</t>
  </si>
  <si>
    <t>Caifei Zhang 3820</t>
  </si>
  <si>
    <t>Caifei Zhang 3934</t>
  </si>
  <si>
    <t>Hong Ma 672</t>
  </si>
  <si>
    <t>Hong Ma 213</t>
  </si>
  <si>
    <t>Hong Ma 341</t>
  </si>
  <si>
    <t>Hong Ma 639</t>
  </si>
  <si>
    <t>Hong Ma 134</t>
  </si>
  <si>
    <t>Hong Ma 157</t>
  </si>
  <si>
    <t>Hong Ma 116</t>
  </si>
  <si>
    <t>Hong Ma 122</t>
  </si>
  <si>
    <t>Hong Ma 366</t>
  </si>
  <si>
    <t>Hong Ma 815</t>
  </si>
  <si>
    <t>Hong Ma 381</t>
  </si>
  <si>
    <t>Hong Ma 1029</t>
  </si>
  <si>
    <t>Hong Ma 1028</t>
  </si>
  <si>
    <t>Hong Ma 907</t>
  </si>
  <si>
    <t>Hong Ma 882</t>
  </si>
  <si>
    <t>Hong Ma 208</t>
  </si>
  <si>
    <t>Hong Ma 441</t>
  </si>
  <si>
    <t>Hong Ma 166</t>
  </si>
  <si>
    <t>Hong Ma 510</t>
  </si>
  <si>
    <t>Hong Ma 155</t>
  </si>
  <si>
    <t>Hong Ma 156</t>
  </si>
  <si>
    <t>Hong Ma 680</t>
  </si>
  <si>
    <t>Hong Ma 720</t>
  </si>
  <si>
    <t>Hong Ma 159</t>
  </si>
  <si>
    <t>Hong Ma 926</t>
  </si>
  <si>
    <t>Hong Ma 753</t>
  </si>
  <si>
    <t>Hong Ma 448</t>
  </si>
  <si>
    <t>Hong Ma 449</t>
  </si>
  <si>
    <t>Hong Ma 580</t>
  </si>
  <si>
    <t>Hong Ma 1152</t>
  </si>
  <si>
    <t>Hong Ma 995</t>
  </si>
  <si>
    <t>Hong Ma 698</t>
  </si>
  <si>
    <t>Hong Ma 124</t>
  </si>
  <si>
    <t>Hong Ma 770</t>
  </si>
  <si>
    <t>Hong Ma 147</t>
  </si>
  <si>
    <t>Hong Ma 912</t>
  </si>
  <si>
    <t>Hong Ma 128C</t>
  </si>
  <si>
    <t>Hong Ma 690</t>
  </si>
  <si>
    <t>Hong Ma 1452</t>
  </si>
  <si>
    <t>Hong Ma 123</t>
  </si>
  <si>
    <t>Hong Ma 1456</t>
  </si>
  <si>
    <t>Hong Ma 670</t>
  </si>
  <si>
    <t>Hong Ma 382</t>
  </si>
  <si>
    <t>Hong Ma 928</t>
  </si>
  <si>
    <t>Hong Ma 675</t>
  </si>
  <si>
    <t>Hong Ma 927</t>
  </si>
  <si>
    <t>Hong Ma 839</t>
  </si>
  <si>
    <t>Hong Ma 1069</t>
  </si>
  <si>
    <t>Hong Ma 929</t>
  </si>
  <si>
    <t>Hong Ma 1441</t>
  </si>
  <si>
    <t>Hong Ma 220</t>
  </si>
  <si>
    <t>Hong Ma 375</t>
  </si>
  <si>
    <t>Hong Ma 364</t>
  </si>
  <si>
    <t>Hong Ma 1007</t>
  </si>
  <si>
    <t>Hong Ma 163</t>
  </si>
  <si>
    <t>Hong Ma 681</t>
  </si>
  <si>
    <t>Hong Ma 657</t>
  </si>
  <si>
    <t>Hong Ma 925</t>
  </si>
  <si>
    <t>Hong Ma 1447</t>
  </si>
  <si>
    <t>Hong Ma 433</t>
  </si>
  <si>
    <t>Hong Ma 436</t>
  </si>
  <si>
    <t>Hong Ma 991</t>
  </si>
  <si>
    <t>Hong Ma 447</t>
  </si>
  <si>
    <t>Hong Ma 1189</t>
  </si>
  <si>
    <t>Hong Ma 1222</t>
  </si>
  <si>
    <t>Hong Ma 148</t>
  </si>
  <si>
    <t>Hong Ma 158</t>
  </si>
  <si>
    <t>Hong Ma 1014</t>
  </si>
  <si>
    <t>Hong Ma 816</t>
  </si>
  <si>
    <t>Hong Ma 844</t>
  </si>
  <si>
    <t>Hong Ma 1451</t>
  </si>
  <si>
    <t>Hong Ma 902</t>
  </si>
  <si>
    <t>Hong Ma 164</t>
  </si>
  <si>
    <t>Hong Ma 222</t>
  </si>
  <si>
    <t>Hong Ma 223</t>
  </si>
  <si>
    <t>Hong Ma 221</t>
  </si>
  <si>
    <t>Hong Ma 224</t>
  </si>
  <si>
    <t>Hong Ma 919</t>
  </si>
  <si>
    <t>Hong Ma 225</t>
  </si>
  <si>
    <t>Ji Yang YJ02-N</t>
    <phoneticPr fontId="3" type="noConversion"/>
  </si>
  <si>
    <t>Ning Zhang B20AM</t>
    <phoneticPr fontId="3" type="noConversion"/>
  </si>
  <si>
    <t>Ning Zhang A2CL</t>
    <phoneticPr fontId="3" type="noConversion"/>
  </si>
  <si>
    <t>Tiangang Gao s.n.</t>
    <phoneticPr fontId="3" type="noConversion"/>
  </si>
  <si>
    <t>Ji Yang YJ12</t>
    <phoneticPr fontId="3" type="noConversion"/>
  </si>
  <si>
    <t>Mian Liu CSLM08</t>
    <phoneticPr fontId="3" type="noConversion"/>
  </si>
  <si>
    <t>S</t>
  </si>
  <si>
    <t>Artemisia chamaemelifolia</t>
    <phoneticPr fontId="3" type="noConversion"/>
  </si>
  <si>
    <t>-</t>
    <phoneticPr fontId="3" type="noConversion"/>
  </si>
  <si>
    <t>NCBI-EST</t>
    <phoneticPr fontId="3" type="noConversion"/>
  </si>
  <si>
    <t xml:space="preserve">SRX523167 </t>
  </si>
  <si>
    <t>SRX096993</t>
    <phoneticPr fontId="3" type="noConversion"/>
  </si>
  <si>
    <t>SRX096932</t>
  </si>
  <si>
    <t>SRX096997</t>
    <phoneticPr fontId="3" type="noConversion"/>
  </si>
  <si>
    <t>SRX385197</t>
    <phoneticPr fontId="3" type="noConversion"/>
  </si>
  <si>
    <t>Antennaria dioica</t>
    <phoneticPr fontId="3" type="noConversion"/>
  </si>
  <si>
    <t>Ji Yang YJ08</t>
    <phoneticPr fontId="3" type="noConversion"/>
  </si>
  <si>
    <t>Tiangang Gao JK03</t>
    <phoneticPr fontId="3" type="noConversion"/>
  </si>
  <si>
    <t>SRX255216</t>
    <phoneticPr fontId="3" type="noConversion"/>
  </si>
  <si>
    <t>Hong Ma SZHM01</t>
    <phoneticPr fontId="3" type="noConversion"/>
  </si>
  <si>
    <t>Mian Liu TMS08</t>
    <phoneticPr fontId="3" type="noConversion"/>
  </si>
  <si>
    <t>Mian Liu CSLM07</t>
    <phoneticPr fontId="3" type="noConversion"/>
  </si>
  <si>
    <t>Tiangang Gao JK05</t>
    <phoneticPr fontId="3" type="noConversion"/>
  </si>
  <si>
    <t>Mian Liu TMS22</t>
    <phoneticPr fontId="3" type="noConversion"/>
  </si>
  <si>
    <t>Ji Yang YJ05</t>
    <phoneticPr fontId="3" type="noConversion"/>
  </si>
  <si>
    <t>Tiangang Gao JK21</t>
    <phoneticPr fontId="3" type="noConversion"/>
  </si>
  <si>
    <t>Mian Liu TMS15</t>
    <phoneticPr fontId="3" type="noConversion"/>
  </si>
  <si>
    <t>SRX475914</t>
  </si>
  <si>
    <t>Tiangang Gao JK07</t>
    <phoneticPr fontId="3" type="noConversion"/>
  </si>
  <si>
    <t>SRX085117</t>
  </si>
  <si>
    <t>Ning Zhang B13HH</t>
    <phoneticPr fontId="3" type="noConversion"/>
  </si>
  <si>
    <t>Mian Liu AH04</t>
    <phoneticPr fontId="3" type="noConversion"/>
  </si>
  <si>
    <t>SRX659706</t>
    <phoneticPr fontId="3" type="noConversion"/>
  </si>
  <si>
    <t>Ji Yang YJLM09</t>
    <phoneticPr fontId="3" type="noConversion"/>
  </si>
  <si>
    <t>Hong Ma BJHM 05</t>
    <phoneticPr fontId="3" type="noConversion"/>
  </si>
  <si>
    <t>Ji Yang YJLM04</t>
    <phoneticPr fontId="3" type="noConversion"/>
  </si>
  <si>
    <t>SRX302093</t>
    <phoneticPr fontId="3" type="noConversion"/>
  </si>
  <si>
    <t>SRX096987</t>
  </si>
  <si>
    <t>SRX096992</t>
  </si>
  <si>
    <t>Mian Liu TMS02</t>
    <phoneticPr fontId="3" type="noConversion"/>
  </si>
  <si>
    <t>Mian Liu TMS01</t>
    <phoneticPr fontId="3" type="noConversion"/>
  </si>
  <si>
    <t>SRX467617</t>
  </si>
  <si>
    <t>SRX467625</t>
    <phoneticPr fontId="3" type="noConversion"/>
  </si>
  <si>
    <t>Mian Liu AH03</t>
    <phoneticPr fontId="3" type="noConversion"/>
  </si>
  <si>
    <t>Panero 8464 (TEX)</t>
    <phoneticPr fontId="3" type="noConversion"/>
  </si>
  <si>
    <t>SRX096998</t>
  </si>
  <si>
    <t>SRX096999</t>
  </si>
  <si>
    <t>Mian Liu FDU01</t>
    <phoneticPr fontId="3" type="noConversion"/>
  </si>
  <si>
    <t>Ning Zhang A1SV</t>
    <phoneticPr fontId="3" type="noConversion"/>
  </si>
  <si>
    <t>SRX328994</t>
    <phoneticPr fontId="3" type="noConversion"/>
  </si>
  <si>
    <t>Mian Liu TMS11</t>
    <phoneticPr fontId="3" type="noConversion"/>
  </si>
  <si>
    <t>Yaqiong Wang WYQ-21</t>
    <phoneticPr fontId="3" type="noConversion"/>
  </si>
  <si>
    <t>SRX447426</t>
    <phoneticPr fontId="3" type="noConversion"/>
  </si>
  <si>
    <t>Paraprenanthes sororia</t>
    <phoneticPr fontId="3" type="noConversion"/>
  </si>
  <si>
    <t>SRX098217</t>
  </si>
  <si>
    <t>Mian Liu TMS18</t>
    <phoneticPr fontId="3" type="noConversion"/>
  </si>
  <si>
    <t>Ning Zhang A10SA</t>
    <phoneticPr fontId="3" type="noConversion"/>
  </si>
  <si>
    <t>SRX255220</t>
    <phoneticPr fontId="3" type="noConversion"/>
  </si>
  <si>
    <t>Ning Zhang A8LC</t>
    <phoneticPr fontId="3" type="noConversion"/>
  </si>
  <si>
    <t>Ning Zhang A5TO</t>
    <phoneticPr fontId="3" type="noConversion"/>
  </si>
  <si>
    <t>Ning Zhang A7HC</t>
    <phoneticPr fontId="3" type="noConversion"/>
  </si>
  <si>
    <t>Ning Zhang A3Ci</t>
    <phoneticPr fontId="3" type="noConversion"/>
  </si>
  <si>
    <t>SRX360409</t>
    <phoneticPr fontId="3" type="noConversion"/>
  </si>
  <si>
    <t>Yaqiong Wang WYQ-18</t>
    <phoneticPr fontId="3" type="noConversion"/>
  </si>
  <si>
    <t>Tiangang Gao JK18</t>
    <phoneticPr fontId="3" type="noConversion"/>
  </si>
  <si>
    <t>Mian Liu CSLM05</t>
    <phoneticPr fontId="3" type="noConversion"/>
  </si>
  <si>
    <t>Cardopatium corymbosum</t>
    <phoneticPr fontId="3" type="noConversion"/>
  </si>
  <si>
    <t>This study</t>
    <phoneticPr fontId="3" type="noConversion"/>
  </si>
  <si>
    <t>Zhixi Fu s.n.</t>
    <phoneticPr fontId="3" type="noConversion"/>
  </si>
  <si>
    <t>Hong Ma HNCN</t>
    <phoneticPr fontId="3" type="noConversion"/>
  </si>
  <si>
    <t>Hong Ma HNCA</t>
    <phoneticPr fontId="3" type="noConversion"/>
  </si>
  <si>
    <t>Ning Zhang A11CV</t>
    <phoneticPr fontId="3" type="noConversion"/>
  </si>
  <si>
    <t>Ji Yang YJ07</t>
    <phoneticPr fontId="3" type="noConversion"/>
  </si>
  <si>
    <t>SRX156202</t>
    <phoneticPr fontId="3" type="noConversion"/>
  </si>
  <si>
    <t>Mian Liu TMS21</t>
    <phoneticPr fontId="3" type="noConversion"/>
  </si>
  <si>
    <t>SRX101828</t>
  </si>
  <si>
    <t>Zeng et al. 2014</t>
    <phoneticPr fontId="3" type="noConversion"/>
  </si>
  <si>
    <t>Panero s.n.</t>
    <phoneticPr fontId="3" type="noConversion"/>
  </si>
  <si>
    <t xml:space="preserve">Famatinanthus decussatus </t>
    <phoneticPr fontId="3" type="noConversion"/>
  </si>
  <si>
    <t>Pentaphorus foliolosus</t>
    <phoneticPr fontId="3" type="noConversion"/>
  </si>
  <si>
    <t>Cnicothamnus lorentzii</t>
    <phoneticPr fontId="3" type="noConversion"/>
  </si>
  <si>
    <t>Panero &amp; Schilling 1934 (TENN)</t>
    <phoneticPr fontId="3" type="noConversion"/>
  </si>
  <si>
    <t>Tiangang Gao YN01 (PE)</t>
    <phoneticPr fontId="3" type="noConversion"/>
  </si>
  <si>
    <t>Yaqiong Wang WYQ-20</t>
    <phoneticPr fontId="3" type="noConversion"/>
  </si>
  <si>
    <t>Zehuan Wang KMZWS01</t>
    <phoneticPr fontId="3" type="noConversion"/>
  </si>
  <si>
    <t>Guojin Zhang 131 (PE)</t>
    <phoneticPr fontId="3" type="noConversion"/>
  </si>
  <si>
    <t>Tiangang Gao GTG03 (PE)</t>
    <phoneticPr fontId="3" type="noConversion"/>
  </si>
  <si>
    <t>Tiangang Gao 7026 (PE)</t>
    <phoneticPr fontId="3" type="noConversion"/>
  </si>
  <si>
    <t>Tiangang Gao YN09 (PE)</t>
    <phoneticPr fontId="3" type="noConversion"/>
  </si>
  <si>
    <t>Tiangang Gao YN07 (PE)</t>
    <phoneticPr fontId="3" type="noConversion"/>
  </si>
  <si>
    <t>Tiangang Gao YN03 (PE)</t>
    <phoneticPr fontId="3" type="noConversion"/>
  </si>
  <si>
    <t>Tiangang Gao 7037 (PE)</t>
    <phoneticPr fontId="3" type="noConversion"/>
  </si>
  <si>
    <t>J.A. Jeanes 2919 (MEL)</t>
    <phoneticPr fontId="3" type="noConversion"/>
  </si>
  <si>
    <t>Voucher/Public acc.no.</t>
    <phoneticPr fontId="4" type="noConversion"/>
  </si>
  <si>
    <t>ERX337163</t>
  </si>
  <si>
    <t>Ning Zhang A6CC</t>
    <phoneticPr fontId="3" type="noConversion"/>
  </si>
  <si>
    <t>Ning Zhang B19ES</t>
    <phoneticPr fontId="3" type="noConversion"/>
  </si>
  <si>
    <t>Mian Liu CSLM02</t>
    <phoneticPr fontId="3" type="noConversion"/>
  </si>
  <si>
    <t>Mian Liu AH06</t>
    <phoneticPr fontId="3" type="noConversion"/>
  </si>
  <si>
    <t>SRX186104</t>
    <phoneticPr fontId="3" type="noConversion"/>
  </si>
  <si>
    <t>SRX255213</t>
    <phoneticPr fontId="3" type="noConversion"/>
  </si>
  <si>
    <t>Caifei Zhang 2158 (PE)</t>
    <phoneticPr fontId="3" type="noConversion"/>
  </si>
  <si>
    <t>Subfamily</t>
    <phoneticPr fontId="4" type="noConversion"/>
  </si>
  <si>
    <t>Asteraceae</t>
    <phoneticPr fontId="4" type="noConversion"/>
  </si>
  <si>
    <t>Outgroups</t>
    <phoneticPr fontId="3" type="noConversion"/>
  </si>
  <si>
    <t>Order</t>
    <phoneticPr fontId="3" type="noConversion"/>
  </si>
  <si>
    <t>Family</t>
    <phoneticPr fontId="3" type="noConversion"/>
  </si>
  <si>
    <t>Genus</t>
    <phoneticPr fontId="3" type="noConversion"/>
  </si>
  <si>
    <t>Species</t>
    <phoneticPr fontId="3" type="noConversion"/>
  </si>
  <si>
    <t>Sources</t>
    <phoneticPr fontId="3" type="noConversion"/>
  </si>
  <si>
    <t>Voucher</t>
    <phoneticPr fontId="3" type="noConversion"/>
  </si>
  <si>
    <t>Asterales</t>
    <phoneticPr fontId="3" type="noConversion"/>
  </si>
  <si>
    <t>Table S1. Taxa included in this study.</t>
    <phoneticPr fontId="3" type="noConversion"/>
  </si>
  <si>
    <t>(Calyceraceae)</t>
    <phoneticPr fontId="3" type="noConversion"/>
  </si>
  <si>
    <t>(Goodeniaceae)</t>
    <phoneticPr fontId="3" type="noConversion"/>
  </si>
  <si>
    <t>(Menyanthaceae)</t>
    <phoneticPr fontId="3" type="noConversion"/>
  </si>
  <si>
    <t>Pilosella caespitosa</t>
    <phoneticPr fontId="3" type="noConversion"/>
  </si>
  <si>
    <t>Carduoideae</t>
    <phoneticPr fontId="3" type="noConversion"/>
  </si>
  <si>
    <t>F</t>
  </si>
  <si>
    <t>L</t>
  </si>
  <si>
    <t>GC precent</t>
    <phoneticPr fontId="3" type="noConversion"/>
  </si>
  <si>
    <t>Funk VA, Susanna A, Stuessy TF, Bayer RJ. 2009. Systematics, evolution, and biogeography of Compositae. Vienna: IAPT.</t>
    <phoneticPr fontId="3" type="noConversion"/>
  </si>
  <si>
    <t>Anderberg A, Baldwin B, Bayer R, Breitwieser J, Jeffrey C, Dillon M, Eldenäs P, Funk V, Garcia-Jacas N, Hind D, Karis P, HW L, Nesom G, Nordenstam B, Oberprieler C, Panero JL, Puttock C, Robinson H, Stuessy TF, Susanna A, Urtubey E, Vogt R, Ward J, Watson LE. 2007. Compositae. In: Kadereit J, Jeffrey C eds. The Families and Genera of Vascular Plants, vol. 8. Flowering Plants, Eudicots, Asterales. Springer, Berlin and Heidelberg. pp. 61-588.</t>
    <phoneticPr fontId="3" type="noConversion"/>
  </si>
  <si>
    <t>Chimantaea humilis</t>
    <phoneticPr fontId="3" type="noConversion"/>
  </si>
  <si>
    <t>Palafoxia arida</t>
  </si>
  <si>
    <t>Ursinia anthemoides</t>
    <phoneticPr fontId="3" type="noConversion"/>
  </si>
  <si>
    <t>Guojin Zhang 134 (PE)</t>
    <phoneticPr fontId="3" type="noConversion"/>
  </si>
  <si>
    <t>Caifei Zhang 1731 (PE)</t>
    <phoneticPr fontId="3" type="noConversion"/>
  </si>
  <si>
    <t>Hong Ma 1027</t>
    <phoneticPr fontId="3" type="noConversion"/>
  </si>
  <si>
    <t>-</t>
    <phoneticPr fontId="3" type="noConversion"/>
  </si>
  <si>
    <t>L</t>
    <phoneticPr fontId="3" type="noConversion"/>
  </si>
  <si>
    <t>L</t>
    <phoneticPr fontId="3" type="noConversion"/>
  </si>
  <si>
    <t>L</t>
    <phoneticPr fontId="3" type="noConversion"/>
  </si>
  <si>
    <t>F</t>
    <phoneticPr fontId="3" type="noConversion"/>
  </si>
  <si>
    <t>L</t>
    <phoneticPr fontId="3" type="noConversion"/>
  </si>
  <si>
    <t>Mutisia acuminata</t>
    <phoneticPr fontId="3" type="noConversion"/>
  </si>
  <si>
    <t>F &amp; L</t>
    <phoneticPr fontId="3" type="noConversion"/>
  </si>
  <si>
    <t>L</t>
    <phoneticPr fontId="3" type="noConversion"/>
  </si>
  <si>
    <t>L</t>
    <phoneticPr fontId="3" type="noConversion"/>
  </si>
  <si>
    <t>L</t>
    <phoneticPr fontId="3" type="noConversion"/>
  </si>
  <si>
    <t>L</t>
    <phoneticPr fontId="3" type="noConversion"/>
  </si>
  <si>
    <t>F &amp; L</t>
    <phoneticPr fontId="3" type="noConversion"/>
  </si>
  <si>
    <t>L</t>
    <phoneticPr fontId="3" type="noConversion"/>
  </si>
  <si>
    <t>L</t>
    <phoneticPr fontId="3" type="noConversion"/>
  </si>
  <si>
    <t>L</t>
    <phoneticPr fontId="3" type="noConversion"/>
  </si>
  <si>
    <t>L</t>
    <phoneticPr fontId="3" type="noConversion"/>
  </si>
  <si>
    <t>S</t>
    <phoneticPr fontId="3" type="noConversion"/>
  </si>
  <si>
    <t>L</t>
    <phoneticPr fontId="3" type="noConversion"/>
  </si>
  <si>
    <t>F &amp; L</t>
    <phoneticPr fontId="3" type="noConversion"/>
  </si>
  <si>
    <t>F &amp; L</t>
    <phoneticPr fontId="3" type="noConversion"/>
  </si>
  <si>
    <t>L</t>
    <phoneticPr fontId="3" type="noConversion"/>
  </si>
  <si>
    <t>L</t>
    <phoneticPr fontId="3" type="noConversion"/>
  </si>
  <si>
    <t>F &amp; L</t>
    <phoneticPr fontId="3" type="noConversion"/>
  </si>
  <si>
    <t>F &amp; L</t>
    <phoneticPr fontId="3" type="noConversion"/>
  </si>
  <si>
    <t>Calendula officinalis</t>
    <phoneticPr fontId="3" type="noConversion"/>
  </si>
  <si>
    <t>Asteroideae</t>
    <phoneticPr fontId="3" type="noConversion"/>
  </si>
  <si>
    <t>(Doroniceae?)</t>
    <phoneticPr fontId="3" type="noConversion"/>
  </si>
  <si>
    <t>Senecioneae?</t>
    <phoneticPr fontId="3" type="noConversion"/>
  </si>
  <si>
    <t>Senecioneae?</t>
    <phoneticPr fontId="3" type="noConversion"/>
  </si>
  <si>
    <t>(Unplaced)</t>
    <phoneticPr fontId="3" type="noConversion"/>
  </si>
  <si>
    <t>F</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</si>
  <si>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</si>
  <si>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</si>
  <si>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</si>
  <si>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</si>
  <si>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</si>
  <si>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</si>
  <si>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Carduncellus pinnatus</t>
    <phoneticPr fontId="3" type="noConversion"/>
  </si>
  <si>
    <t>Leptinella scariosa</t>
    <phoneticPr fontId="3" type="noConversion"/>
  </si>
  <si>
    <t>Brickellia californica</t>
    <phoneticPr fontId="3" type="noConversion"/>
  </si>
  <si>
    <t>Hymenoxys sp.</t>
    <phoneticPr fontId="3" type="noConversion"/>
  </si>
  <si>
    <t>Tolpis barbata</t>
    <phoneticPr fontId="3" type="noConversion"/>
  </si>
  <si>
    <t>Reads length</t>
    <phoneticPr fontId="3" type="noConversion"/>
  </si>
  <si>
    <t>-</t>
    <phoneticPr fontId="3" type="noConversion"/>
  </si>
  <si>
    <t>F</t>
    <phoneticPr fontId="3" type="noConversion"/>
  </si>
  <si>
    <t>F</t>
    <phoneticPr fontId="3" type="noConversion"/>
  </si>
  <si>
    <t xml:space="preserve">Centaurea jacea </t>
    <phoneticPr fontId="3" type="noConversion"/>
  </si>
  <si>
    <t>SRR988523</t>
    <phoneticPr fontId="3" type="noConversion"/>
  </si>
  <si>
    <t>L</t>
    <phoneticPr fontId="3" type="noConversion"/>
  </si>
  <si>
    <t>-</t>
    <phoneticPr fontId="3" type="noConversion"/>
  </si>
  <si>
    <t>SRR687631</t>
    <phoneticPr fontId="3" type="noConversion"/>
  </si>
  <si>
    <t>L</t>
    <phoneticPr fontId="3" type="noConversion"/>
  </si>
  <si>
    <t>-</t>
    <phoneticPr fontId="3" type="noConversion"/>
  </si>
  <si>
    <t>-</t>
    <phoneticPr fontId="3" type="noConversion"/>
  </si>
  <si>
    <t>S</t>
    <phoneticPr fontId="3" type="noConversion"/>
  </si>
  <si>
    <t>SRX328503</t>
    <phoneticPr fontId="3" type="noConversion"/>
  </si>
  <si>
    <t>Karelinia caspia</t>
    <phoneticPr fontId="3" type="noConversion"/>
  </si>
  <si>
    <t>-</t>
    <phoneticPr fontId="3" type="noConversion"/>
  </si>
  <si>
    <t>Saussurea involucrata</t>
    <phoneticPr fontId="3" type="noConversion"/>
  </si>
  <si>
    <t>Cichorium pumilum</t>
    <phoneticPr fontId="3" type="noConversion"/>
  </si>
  <si>
    <t>Se</t>
    <phoneticPr fontId="3" type="noConversion"/>
  </si>
  <si>
    <t>Se</t>
    <phoneticPr fontId="3" type="noConversion"/>
  </si>
  <si>
    <t>Se</t>
    <phoneticPr fontId="3" type="noConversion"/>
  </si>
  <si>
    <t>Se</t>
    <phoneticPr fontId="3" type="noConversion"/>
  </si>
  <si>
    <t>Reads No.</t>
    <phoneticPr fontId="3" type="noConversion"/>
  </si>
  <si>
    <t>St</t>
    <phoneticPr fontId="3" type="noConversion"/>
  </si>
  <si>
    <t>F, L &amp; St</t>
    <phoneticPr fontId="3" type="noConversion"/>
  </si>
  <si>
    <t>Total sequence (Mbp)</t>
    <phoneticPr fontId="3" type="noConversion"/>
  </si>
  <si>
    <t>F &amp; L</t>
    <phoneticPr fontId="3" type="noConversion"/>
  </si>
  <si>
    <t>S, F, L &amp; R</t>
    <phoneticPr fontId="3" type="noConversion"/>
  </si>
  <si>
    <t>This study</t>
    <phoneticPr fontId="3" type="noConversion"/>
  </si>
  <si>
    <r>
      <rPr>
        <vertAlign val="superscript"/>
        <sz val="12"/>
        <color theme="1"/>
        <rFont val="Times New Roman"/>
        <family val="1"/>
      </rPr>
      <t xml:space="preserve">a </t>
    </r>
    <r>
      <rPr>
        <sz val="12"/>
        <color theme="1"/>
        <rFont val="Times New Roman"/>
        <family val="1"/>
      </rPr>
      <t>seeds bought from http://www.bidorbuy.co.za/seller/390651/Seeds_and_All</t>
    </r>
    <phoneticPr fontId="3" type="noConversion"/>
  </si>
  <si>
    <r>
      <rPr>
        <vertAlign val="superscript"/>
        <sz val="12"/>
        <color theme="1"/>
        <rFont val="Times New Roman"/>
        <family val="1"/>
      </rPr>
      <t xml:space="preserve">b </t>
    </r>
    <r>
      <rPr>
        <sz val="12"/>
        <color theme="1"/>
        <rFont val="Times New Roman"/>
        <family val="1"/>
      </rPr>
      <t>seeds bought from www.taobao.com</t>
    </r>
    <phoneticPr fontId="3" type="noConversion"/>
  </si>
  <si>
    <r>
      <rPr>
        <vertAlign val="superscript"/>
        <sz val="12"/>
        <color theme="1"/>
        <rFont val="Times New Roman"/>
        <family val="1"/>
      </rPr>
      <t xml:space="preserve">c </t>
    </r>
    <r>
      <rPr>
        <sz val="12"/>
        <color theme="1"/>
        <rFont val="Times New Roman"/>
        <family val="1"/>
      </rPr>
      <t>seeds bought from www.chileflora.com</t>
    </r>
    <phoneticPr fontId="3" type="noConversion"/>
  </si>
  <si>
    <r>
      <rPr>
        <vertAlign val="superscript"/>
        <sz val="12"/>
        <color theme="1"/>
        <rFont val="Times New Roman"/>
        <family val="1"/>
      </rPr>
      <t xml:space="preserve">d </t>
    </r>
    <r>
      <rPr>
        <sz val="12"/>
        <color theme="1"/>
        <rFont val="Times New Roman"/>
        <family val="1"/>
      </rPr>
      <t>seeds bought from www.seedhunt.com</t>
    </r>
    <phoneticPr fontId="3" type="noConversion"/>
  </si>
  <si>
    <r>
      <rPr>
        <vertAlign val="superscript"/>
        <sz val="12"/>
        <color theme="1"/>
        <rFont val="Times New Roman"/>
        <family val="1"/>
      </rPr>
      <t xml:space="preserve">e </t>
    </r>
    <r>
      <rPr>
        <sz val="12"/>
        <color theme="1"/>
        <rFont val="Times New Roman"/>
        <family val="1"/>
      </rPr>
      <t>seeds supplied by Victoria botanical Garden, Australia</t>
    </r>
    <phoneticPr fontId="3" type="noConversion"/>
  </si>
  <si>
    <r>
      <rPr>
        <vertAlign val="superscript"/>
        <sz val="12"/>
        <color theme="1"/>
        <rFont val="Times New Roman"/>
        <family val="1"/>
      </rPr>
      <t xml:space="preserve">f </t>
    </r>
    <r>
      <rPr>
        <sz val="12"/>
        <color theme="1"/>
        <rFont val="Times New Roman"/>
        <family val="1"/>
      </rPr>
      <t>seeds provided by Or-Leyl Har-Edom (Tel Aviv University Botanical Garden, Israel), sample no. 2014.0294</t>
    </r>
    <phoneticPr fontId="3" type="noConversion"/>
  </si>
  <si>
    <r>
      <rPr>
        <vertAlign val="superscript"/>
        <sz val="12"/>
        <color theme="1"/>
        <rFont val="Times New Roman"/>
        <family val="1"/>
      </rPr>
      <t xml:space="preserve">g </t>
    </r>
    <r>
      <rPr>
        <sz val="12"/>
        <color theme="1"/>
        <rFont val="Times New Roman"/>
        <family val="1"/>
      </rPr>
      <t>seeds bought from http://www.bidorbuy.co.za/seller/1893957/Seeds_for_Africa</t>
    </r>
    <phoneticPr fontId="3" type="noConversion"/>
  </si>
  <si>
    <r>
      <rPr>
        <vertAlign val="superscript"/>
        <sz val="12"/>
        <color theme="1"/>
        <rFont val="Times New Roman"/>
        <family val="1"/>
      </rPr>
      <t>i</t>
    </r>
    <r>
      <rPr>
        <sz val="12"/>
        <color theme="1"/>
        <rFont val="Times New Roman"/>
        <family val="1"/>
      </rPr>
      <t xml:space="preserve"> seeds bought from www.rarepalmseeds.com</t>
    </r>
    <phoneticPr fontId="3" type="noConversion"/>
  </si>
  <si>
    <r>
      <rPr>
        <vertAlign val="superscript"/>
        <sz val="12"/>
        <color theme="1"/>
        <rFont val="Times New Roman"/>
        <family val="1"/>
      </rPr>
      <t xml:space="preserve">j </t>
    </r>
    <r>
      <rPr>
        <sz val="12"/>
        <color theme="1"/>
        <rFont val="Times New Roman"/>
        <family val="1"/>
      </rPr>
      <t>seeds bought from www.b-and-t-world-seeds.com</t>
    </r>
    <phoneticPr fontId="3" type="noConversion"/>
  </si>
  <si>
    <r>
      <rPr>
        <vertAlign val="superscript"/>
        <sz val="12"/>
        <color theme="1"/>
        <rFont val="Times New Roman"/>
        <family val="1"/>
      </rPr>
      <t>k</t>
    </r>
    <r>
      <rPr>
        <sz val="12"/>
        <color theme="1"/>
        <rFont val="Times New Roman"/>
        <family val="1"/>
      </rPr>
      <t xml:space="preserve"> seeds supplied by Michal Monosov (Botanical Garden of the Hebrew University on Mount Scopus, Israel)</t>
    </r>
    <phoneticPr fontId="3" type="noConversion"/>
  </si>
  <si>
    <r>
      <rPr>
        <vertAlign val="superscript"/>
        <sz val="12"/>
        <color theme="1"/>
        <rFont val="Times New Roman"/>
        <family val="1"/>
      </rPr>
      <t xml:space="preserve">h </t>
    </r>
    <r>
      <rPr>
        <sz val="12"/>
        <color theme="1"/>
        <rFont val="Times New Roman"/>
        <family val="1"/>
      </rPr>
      <t>seeds bought from http://www.sanbi.org/gardens/kirstenbosch/kirstenbosch-nbg-seedroom</t>
    </r>
    <phoneticPr fontId="3" type="noConversion"/>
  </si>
  <si>
    <t>L</t>
    <phoneticPr fontId="3" type="noConversion"/>
  </si>
  <si>
    <t>Unigene No.</t>
    <phoneticPr fontId="3" type="noConversion"/>
  </si>
  <si>
    <t>Unigene N50</t>
    <phoneticPr fontId="3" type="noConversion"/>
  </si>
  <si>
    <t>Medium unigene length</t>
    <phoneticPr fontId="3" type="noConversion"/>
  </si>
  <si>
    <t>Average unigene length</t>
    <phoneticPr fontId="3" type="noConversion"/>
  </si>
  <si>
    <t>Unplaced</t>
    <phoneticPr fontId="3" type="noConversion"/>
  </si>
  <si>
    <t>Se</t>
    <phoneticPr fontId="3" type="noConversion"/>
  </si>
  <si>
    <t>F, L, St &amp; R</t>
    <phoneticPr fontId="3" type="noConversion"/>
  </si>
  <si>
    <t xml:space="preserve">F: flowers. L: leaves. R: roots. S: seeds. Se, seedings. St, stems. </t>
    <phoneticPr fontId="3" type="noConversion"/>
  </si>
  <si>
    <t>SRX255218</t>
  </si>
  <si>
    <t>NCBI-SRA</t>
    <phoneticPr fontId="3" type="noConversion"/>
  </si>
  <si>
    <t>SRX255215</t>
  </si>
  <si>
    <t>Nastanthus ventosus</t>
    <phoneticPr fontId="14" type="noConversion"/>
  </si>
  <si>
    <t>Nassauvieae</t>
    <phoneticPr fontId="3" type="noConversion"/>
  </si>
  <si>
    <t>Liabellum palmeri</t>
    <phoneticPr fontId="3" type="noConversion"/>
  </si>
  <si>
    <t>Lamiales</t>
  </si>
  <si>
    <t>Lamiaceae</t>
  </si>
  <si>
    <t>Mentha</t>
  </si>
  <si>
    <t>Transcriptome</t>
  </si>
  <si>
    <t>Orobanchaceae</t>
  </si>
  <si>
    <t>Orobanche</t>
  </si>
  <si>
    <t>Oleaceae</t>
  </si>
  <si>
    <t>Olea</t>
  </si>
  <si>
    <t>Solanales</t>
  </si>
  <si>
    <t>Solanaceae</t>
  </si>
  <si>
    <t>Solanum</t>
  </si>
  <si>
    <t>Genome</t>
  </si>
  <si>
    <t>Convolvulaceae</t>
  </si>
  <si>
    <t>Cuscuta</t>
  </si>
  <si>
    <t>Cornales</t>
  </si>
  <si>
    <t>Hydrangeaceae</t>
  </si>
  <si>
    <t>Hydrangea</t>
  </si>
  <si>
    <t>Philadelphus</t>
  </si>
  <si>
    <t>Cornaceae</t>
  </si>
  <si>
    <t>Cornus</t>
  </si>
  <si>
    <t>Caryophyllales</t>
  </si>
  <si>
    <t>Phytolaccaceae</t>
  </si>
  <si>
    <t>Ercilla</t>
  </si>
  <si>
    <t>Seguieria</t>
  </si>
  <si>
    <t>Rivina</t>
  </si>
  <si>
    <t>Phytolacca</t>
  </si>
  <si>
    <t>Nyctaginaceae</t>
  </si>
  <si>
    <t>Mirabilis</t>
  </si>
  <si>
    <t>Caryophyllaceae</t>
  </si>
  <si>
    <t>Stellaria</t>
  </si>
  <si>
    <t>Cactaceae</t>
  </si>
  <si>
    <t>Opuntia</t>
  </si>
  <si>
    <t>Amaranthaceae</t>
  </si>
  <si>
    <t>Alternanthera</t>
  </si>
  <si>
    <t>Proteales</t>
  </si>
  <si>
    <t>Platanaceae</t>
  </si>
  <si>
    <t>Platanus</t>
  </si>
  <si>
    <t>Nelumbonaceae</t>
  </si>
  <si>
    <t>Nelumbo</t>
  </si>
  <si>
    <t>Sabiales</t>
  </si>
  <si>
    <t>Sabiaceae</t>
  </si>
  <si>
    <t>Meliosma</t>
  </si>
  <si>
    <t>Ranunculales</t>
  </si>
  <si>
    <t>Berberidaceae</t>
  </si>
  <si>
    <t>Nandina</t>
  </si>
  <si>
    <t>Papaveraceae</t>
  </si>
  <si>
    <t>Eschscholzia</t>
  </si>
  <si>
    <t>Laurales</t>
  </si>
  <si>
    <t>Calycanthaceae</t>
  </si>
  <si>
    <t>Chimonanthus</t>
  </si>
  <si>
    <t>Lauraceae</t>
  </si>
  <si>
    <t>Cinnamomum</t>
  </si>
  <si>
    <t>Litsea</t>
  </si>
  <si>
    <t>Mentha canadensis</t>
  </si>
  <si>
    <t>Orobanche aegyptiaca</t>
  </si>
  <si>
    <t>Olea europaea</t>
  </si>
  <si>
    <t>Solanum lycopersicum</t>
  </si>
  <si>
    <t>Solanum tuberosum</t>
  </si>
  <si>
    <t>Cuscuta reflexa</t>
  </si>
  <si>
    <t>Hydrangea macrophylla</t>
  </si>
  <si>
    <t>Philadelphus incanus</t>
  </si>
  <si>
    <t>Cornus wilsoniana</t>
  </si>
  <si>
    <t>Ercilla volubilis</t>
  </si>
  <si>
    <t>Seguieria aculeata</t>
  </si>
  <si>
    <t>Rivina humilis</t>
  </si>
  <si>
    <t>Phytolacca americana</t>
  </si>
  <si>
    <t>Mirabilis jalapa</t>
  </si>
  <si>
    <t>Stellaria media</t>
  </si>
  <si>
    <t>Opuntia dillenii</t>
  </si>
  <si>
    <t>Alternanthera philoxeroides</t>
  </si>
  <si>
    <t>Platanus acerifolia</t>
  </si>
  <si>
    <t>Nelumbo nucifera</t>
  </si>
  <si>
    <t>Meliosma parviflora</t>
  </si>
  <si>
    <t>Nandina domestica</t>
  </si>
  <si>
    <t>Eschscholzia californica</t>
  </si>
  <si>
    <t>Chimonanthus praecox</t>
  </si>
  <si>
    <t>Cinnamomum camphora</t>
  </si>
  <si>
    <t>Litsea cubeba</t>
  </si>
  <si>
    <t xml:space="preserve"> </t>
    <phoneticPr fontId="3" type="noConversion"/>
  </si>
  <si>
    <t>Lamiales</t>
    <phoneticPr fontId="3" type="noConversion"/>
  </si>
  <si>
    <t>Asterales</t>
    <phoneticPr fontId="3" type="noConversion"/>
  </si>
  <si>
    <t>Macledium spinosum</t>
    <phoneticPr fontId="3" type="noConversion"/>
  </si>
  <si>
    <t>Genome</t>
    <phoneticPr fontId="3" type="noConversion"/>
  </si>
  <si>
    <t>Arnaldoa macbrideana </t>
    <phoneticPr fontId="3" type="noConversion"/>
  </si>
  <si>
    <t>Guardiola tulocarpus</t>
    <phoneticPr fontId="3" type="noConversion"/>
  </si>
  <si>
    <t>Enydra sessilis</t>
    <phoneticPr fontId="3" type="noConversion"/>
  </si>
  <si>
    <t>Baldwin 977 (UC)</t>
    <phoneticPr fontId="3" type="noConversion"/>
  </si>
  <si>
    <t>Bahieae</t>
    <phoneticPr fontId="3" type="noConversion"/>
  </si>
  <si>
    <t>Pertyeae</t>
    <phoneticPr fontId="3" type="noConversion"/>
  </si>
  <si>
    <t>Pertya (15)</t>
    <phoneticPr fontId="3" type="noConversion"/>
  </si>
  <si>
    <t>Pertya phylicoides</t>
    <phoneticPr fontId="3" type="noConversion"/>
  </si>
  <si>
    <t>Hong Ma 1978</t>
    <phoneticPr fontId="3" type="noConversion"/>
  </si>
  <si>
    <t>Caifei Zhang 3907</t>
    <phoneticPr fontId="3" type="noConversion"/>
  </si>
  <si>
    <t>Zhixi Fu s.n. (PE)</t>
    <phoneticPr fontId="3" type="noConversion"/>
  </si>
  <si>
    <t>F &amp; L</t>
    <phoneticPr fontId="3" type="noConversion"/>
  </si>
  <si>
    <t>L</t>
    <phoneticPr fontId="3" type="noConversion"/>
  </si>
  <si>
    <t>L</t>
    <phoneticPr fontId="3" type="noConversion"/>
  </si>
  <si>
    <t>Xanthopappus subacaulis</t>
    <phoneticPr fontId="3" type="noConversion"/>
  </si>
  <si>
    <t>921</t>
    <phoneticPr fontId="3" type="noConversion"/>
  </si>
  <si>
    <t>996</t>
    <phoneticPr fontId="3" type="noConversion"/>
  </si>
  <si>
    <t>Calycera herbacea</t>
    <phoneticPr fontId="3" type="noConversion"/>
  </si>
  <si>
    <t>Hecastocleis shockleyi</t>
    <phoneticPr fontId="3" type="noConversion"/>
  </si>
  <si>
    <t>Liabum igniarium</t>
    <phoneticPr fontId="3" type="noConversion"/>
  </si>
  <si>
    <t>F, L &amp; St</t>
    <phoneticPr fontId="3" type="noConversion"/>
  </si>
  <si>
    <t>F, L, St &amp; R</t>
    <phoneticPr fontId="3" type="noConversion"/>
  </si>
  <si>
    <t>Guizotia scabra</t>
    <phoneticPr fontId="3" type="noConversion"/>
  </si>
  <si>
    <t>Se</t>
    <phoneticPr fontId="3" type="noConversion"/>
  </si>
  <si>
    <t>Se</t>
    <phoneticPr fontId="3" type="noConversion"/>
  </si>
  <si>
    <t>Cynara cardunculus</t>
    <phoneticPr fontId="3" type="noConversion"/>
  </si>
  <si>
    <t>Unknown</t>
    <phoneticPr fontId="3" type="noConversion"/>
  </si>
  <si>
    <t>F, L &amp; R</t>
    <phoneticPr fontId="3" type="noConversion"/>
  </si>
  <si>
    <t>Karelinia caspia</t>
    <phoneticPr fontId="3" type="noConversion"/>
  </si>
  <si>
    <t>R</t>
    <phoneticPr fontId="3" type="noConversion"/>
  </si>
  <si>
    <t>F &amp; L</t>
    <phoneticPr fontId="3" type="noConversion"/>
  </si>
  <si>
    <t>Glebionis segetum</t>
    <phoneticPr fontId="3" type="noConversion"/>
  </si>
  <si>
    <t>F &amp; L</t>
    <phoneticPr fontId="3" type="noConversion"/>
  </si>
  <si>
    <t>Max unigene length</t>
  </si>
  <si>
    <t>Dasyphyllum diacanthoides</t>
    <phoneticPr fontId="3" type="noConversion"/>
  </si>
  <si>
    <t>Tissue</t>
    <phoneticPr fontId="3" type="noConversion"/>
  </si>
  <si>
    <t>NCBI-SRA</t>
    <phoneticPr fontId="3" type="noConversion"/>
  </si>
  <si>
    <t>NCBI-SRA</t>
    <phoneticPr fontId="3" type="noConversion"/>
  </si>
  <si>
    <t>Total unigene length (Mbp)</t>
    <phoneticPr fontId="3" type="noConversion"/>
  </si>
  <si>
    <t>Subfamily</t>
    <phoneticPr fontId="3" type="noConversion"/>
  </si>
  <si>
    <t>Tribe</t>
    <phoneticPr fontId="3" type="noConversion"/>
  </si>
  <si>
    <t>Gene Nos. Found</t>
    <phoneticPr fontId="3" type="noConversion"/>
  </si>
  <si>
    <t>Gene Percentage</t>
    <phoneticPr fontId="3" type="noConversion"/>
  </si>
  <si>
    <t>Total gene copies</t>
    <phoneticPr fontId="3" type="noConversion"/>
  </si>
  <si>
    <t>Average gene copies</t>
    <phoneticPr fontId="3" type="noConversion"/>
  </si>
  <si>
    <t>Asteroideae</t>
    <phoneticPr fontId="3" type="noConversion"/>
  </si>
  <si>
    <t>Astereae</t>
    <phoneticPr fontId="3" type="noConversion"/>
  </si>
  <si>
    <t>Grindelia integrifolia</t>
  </si>
  <si>
    <t>Asteroideae</t>
    <phoneticPr fontId="3" type="noConversion"/>
  </si>
  <si>
    <t>Astereae</t>
    <phoneticPr fontId="3" type="noConversion"/>
  </si>
  <si>
    <t>Symphyotrichum subulatum</t>
  </si>
  <si>
    <t>Calenduleae</t>
    <phoneticPr fontId="3" type="noConversion"/>
  </si>
  <si>
    <t>Osteospermum jucundum</t>
  </si>
  <si>
    <t xml:space="preserve">Tripteris vaillantii </t>
  </si>
  <si>
    <t>Ageratum houstonianum</t>
  </si>
  <si>
    <t>Mikania micrantha</t>
  </si>
  <si>
    <t>Helichrysum petiolare</t>
  </si>
  <si>
    <t>Pseudognaphalium affine</t>
  </si>
  <si>
    <t>Asteroideae</t>
    <phoneticPr fontId="3" type="noConversion"/>
  </si>
  <si>
    <t>Helenieae</t>
    <phoneticPr fontId="3" type="noConversion"/>
  </si>
  <si>
    <t>Gaillardia pulchella</t>
  </si>
  <si>
    <t>Helenium autumnale</t>
  </si>
  <si>
    <t>Heliantheae</t>
    <phoneticPr fontId="3" type="noConversion"/>
  </si>
  <si>
    <t>Helianthus tuberosus</t>
  </si>
  <si>
    <t>Xanthium strumarium</t>
  </si>
  <si>
    <t>Pluchea indica</t>
  </si>
  <si>
    <t>Madieae</t>
    <phoneticPr fontId="3" type="noConversion"/>
  </si>
  <si>
    <t>Centromadia pungens</t>
  </si>
  <si>
    <t>Asteroideae</t>
    <phoneticPr fontId="3" type="noConversion"/>
  </si>
  <si>
    <t>Madieae</t>
    <phoneticPr fontId="3" type="noConversion"/>
  </si>
  <si>
    <t>Eriophyllum sp.</t>
  </si>
  <si>
    <t>Asteroideae</t>
    <phoneticPr fontId="3" type="noConversion"/>
  </si>
  <si>
    <t>Senecioneeae</t>
    <phoneticPr fontId="3" type="noConversion"/>
  </si>
  <si>
    <t>Euryops pectinatus</t>
  </si>
  <si>
    <t>Senecioneeae</t>
    <phoneticPr fontId="3" type="noConversion"/>
  </si>
  <si>
    <t>Senecio vulgaris</t>
  </si>
  <si>
    <t>Barnadesioideae</t>
    <phoneticPr fontId="3" type="noConversion"/>
  </si>
  <si>
    <t>Arnaldoa macbrideana</t>
  </si>
  <si>
    <t>Barnadesioideae</t>
    <phoneticPr fontId="3" type="noConversion"/>
  </si>
  <si>
    <t>Barnadesieae</t>
    <phoneticPr fontId="3" type="noConversion"/>
  </si>
  <si>
    <t>Dasyphyllum diacanthoides</t>
  </si>
  <si>
    <t>Carduoideae</t>
    <phoneticPr fontId="3" type="noConversion"/>
  </si>
  <si>
    <t>Cardueae</t>
    <phoneticPr fontId="3" type="noConversion"/>
  </si>
  <si>
    <t>Carduus nutans</t>
  </si>
  <si>
    <t>Centaurea solstitialis</t>
  </si>
  <si>
    <t>Cichorioideae</t>
    <phoneticPr fontId="3" type="noConversion"/>
  </si>
  <si>
    <t>Arctotideae</t>
    <phoneticPr fontId="3" type="noConversion"/>
  </si>
  <si>
    <t>Arctotheca calendula</t>
  </si>
  <si>
    <t>Cichorioideae</t>
    <phoneticPr fontId="3" type="noConversion"/>
  </si>
  <si>
    <t>Gazania rigens</t>
  </si>
  <si>
    <t>Cichorioideae</t>
    <phoneticPr fontId="3" type="noConversion"/>
  </si>
  <si>
    <t>Cichorieae</t>
    <phoneticPr fontId="3" type="noConversion"/>
  </si>
  <si>
    <t>Lactuca serriola</t>
  </si>
  <si>
    <t>Cichorioideae</t>
    <phoneticPr fontId="3" type="noConversion"/>
  </si>
  <si>
    <t>Cichorieae</t>
    <phoneticPr fontId="3" type="noConversion"/>
  </si>
  <si>
    <t>Sonchus asper</t>
  </si>
  <si>
    <t>Vernonnieae</t>
    <phoneticPr fontId="3" type="noConversion"/>
  </si>
  <si>
    <t>Vernonia gigantea</t>
  </si>
  <si>
    <t>Mutisioideae</t>
    <phoneticPr fontId="3" type="noConversion"/>
  </si>
  <si>
    <t>Mutisioideae</t>
    <phoneticPr fontId="3" type="noConversion"/>
  </si>
  <si>
    <t>Mutisieae</t>
    <phoneticPr fontId="3" type="noConversion"/>
  </si>
  <si>
    <t>Mutisia subulata</t>
  </si>
  <si>
    <t>Nassauvieae</t>
  </si>
  <si>
    <t>Acourtia microcephala</t>
  </si>
  <si>
    <t>Mutisioideae</t>
    <phoneticPr fontId="3" type="noConversion"/>
  </si>
  <si>
    <t>Proustia cuneifolia</t>
  </si>
  <si>
    <t>Pertyoideae</t>
    <phoneticPr fontId="3" type="noConversion"/>
  </si>
  <si>
    <t>Ainsliaea aptera</t>
  </si>
  <si>
    <t>Pertyeae</t>
    <phoneticPr fontId="3" type="noConversion"/>
  </si>
  <si>
    <t>Pertya glabrescens</t>
  </si>
  <si>
    <t>Wunderlichioideae</t>
    <phoneticPr fontId="3" type="noConversion"/>
  </si>
  <si>
    <t>Hyalideae</t>
    <phoneticPr fontId="3" type="noConversion"/>
  </si>
  <si>
    <t>Hyalis argentea</t>
  </si>
  <si>
    <t>Wunderlichioideae</t>
    <phoneticPr fontId="3" type="noConversion"/>
  </si>
  <si>
    <t>Hyalideae</t>
    <phoneticPr fontId="3" type="noConversion"/>
  </si>
  <si>
    <t>Nouelia insignis</t>
  </si>
  <si>
    <t>(Calyceraceae)</t>
    <phoneticPr fontId="3" type="noConversion"/>
  </si>
  <si>
    <t>-</t>
    <phoneticPr fontId="3" type="noConversion"/>
  </si>
  <si>
    <t xml:space="preserve">Nastanthus ventosus </t>
  </si>
  <si>
    <t>Gene</t>
    <phoneticPr fontId="3" type="noConversion"/>
  </si>
  <si>
    <t>Species No.</t>
    <phoneticPr fontId="3" type="noConversion"/>
  </si>
  <si>
    <t>Species coverage (%)</t>
    <phoneticPr fontId="3" type="noConversion"/>
  </si>
  <si>
    <t>Total copies</t>
    <phoneticPr fontId="3" type="noConversion"/>
  </si>
  <si>
    <t>Average copies</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</si>
  <si>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</si>
  <si>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</si>
  <si>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</si>
  <si>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</si>
  <si>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</si>
  <si>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</si>
  <si>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</si>
  <si>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</si>
  <si>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HanXRQChr09g0253381.r1.2.494</t>
  </si>
  <si>
    <t>Lsat_1_v5_gn_7_21701.1</t>
  </si>
  <si>
    <t>Solyc02g078010.3.1</t>
  </si>
  <si>
    <t>AT2G33800.1</t>
  </si>
  <si>
    <t>3/4/5/8</t>
    <phoneticPr fontId="3" type="noConversion"/>
  </si>
  <si>
    <t>OR9237</t>
  </si>
  <si>
    <t>HanXRQChr01g0003071.r1.2.494</t>
  </si>
  <si>
    <t>Lsat_1_v5_gn_5_149640.2</t>
  </si>
  <si>
    <t>Solyc09g010930.3.1</t>
  </si>
  <si>
    <t>AT2G37660.1</t>
  </si>
  <si>
    <t>3/4/5/8</t>
    <phoneticPr fontId="3" type="noConversion"/>
  </si>
  <si>
    <t>OR9233</t>
  </si>
  <si>
    <t>HanXRQChr04g0105981.r1.2.494</t>
  </si>
  <si>
    <t>Lsat_1_v5_gn_5_116421.1</t>
  </si>
  <si>
    <t>Solyc10g049850.2.1</t>
  </si>
  <si>
    <t>AT4G34270.1</t>
  </si>
  <si>
    <t>3/4/5/7/10</t>
    <phoneticPr fontId="3" type="noConversion"/>
  </si>
  <si>
    <t>OR9232</t>
  </si>
  <si>
    <t>HanXRQChr02g0044281.r1.2.494</t>
  </si>
  <si>
    <t>Lsat_1_v5_gn_1_12401.1</t>
  </si>
  <si>
    <t>Solyc06g065320.3.1</t>
  </si>
  <si>
    <t>AT1G35620.1</t>
  </si>
  <si>
    <t>3/4/5/7/9/11</t>
    <phoneticPr fontId="3" type="noConversion"/>
  </si>
  <si>
    <t>OR9229</t>
  </si>
  <si>
    <t>HanXRQChr01g0003021.r1.2.494</t>
  </si>
  <si>
    <t>Lsat_1_v5_gn_5_187781.1</t>
  </si>
  <si>
    <t>Solyc09g065280.3.1</t>
  </si>
  <si>
    <t>AT1G03140.1</t>
  </si>
  <si>
    <t>3/4/6</t>
  </si>
  <si>
    <t>OR9228</t>
  </si>
  <si>
    <t>HanXRQChr12g0380561.r1.2.494</t>
  </si>
  <si>
    <t>Lsat_1_v5_gn_5_69000.2</t>
  </si>
  <si>
    <t>NONE</t>
    <phoneticPr fontId="3" type="noConversion"/>
  </si>
  <si>
    <t>NONE</t>
  </si>
  <si>
    <t>3/4/5/8</t>
    <phoneticPr fontId="3" type="noConversion"/>
  </si>
  <si>
    <t>OR9227</t>
  </si>
  <si>
    <t>HanXRQChr01g0017841.r1.2.494</t>
  </si>
  <si>
    <t>Lsat_1_v5_gn_1_78561.1</t>
  </si>
  <si>
    <t>Solyc01g068580.3.1</t>
  </si>
  <si>
    <t>AT1G02330.1</t>
  </si>
  <si>
    <t>OR9224</t>
  </si>
  <si>
    <t>HanXRQChr07g0198411.r1.2.494</t>
  </si>
  <si>
    <t>Lsat_1_v5_gn_6_17281.1</t>
  </si>
  <si>
    <t>Solyc08g075420.3.1</t>
  </si>
  <si>
    <t>AT4G19190.1</t>
  </si>
  <si>
    <t>OR9223</t>
  </si>
  <si>
    <t>HanXRQChr17g0544881.r1.2.494</t>
  </si>
  <si>
    <t>Lsat_1_v5_gn_3_35581.2</t>
  </si>
  <si>
    <t>Solyc07g044880.3.1</t>
  </si>
  <si>
    <t>AT3G10260.1</t>
  </si>
  <si>
    <t>OR9219</t>
  </si>
  <si>
    <t>HanXRQChr09g0251181.r1.2.494</t>
  </si>
  <si>
    <t>Lsat_1_v5_gn_6_7400.1</t>
  </si>
  <si>
    <t>Solyc12g095920.2.1</t>
  </si>
  <si>
    <t>AT4G32960.1</t>
  </si>
  <si>
    <t>OR9213</t>
  </si>
  <si>
    <t>HanXRQChr13g0392181.r1.2.494</t>
  </si>
  <si>
    <t>Lsat_1_v5_gn_1_54740.1</t>
  </si>
  <si>
    <t>Solyc09g005960.3.1</t>
  </si>
  <si>
    <t>AT3G53490.1</t>
  </si>
  <si>
    <t>3/4/5/8</t>
  </si>
  <si>
    <t>OR9211</t>
  </si>
  <si>
    <t>HanXRQChr04g0103751.r1.2.494</t>
  </si>
  <si>
    <t>Lsat_1_v5_gn_9_18420.1</t>
  </si>
  <si>
    <t>Solyc09g055700.3.1</t>
  </si>
  <si>
    <t>AT3G14750.1</t>
  </si>
  <si>
    <t>OR9207</t>
  </si>
  <si>
    <t>HanXRQChr14g0450611.r1.2.494</t>
  </si>
  <si>
    <t>Lsat_1_v5_gn_2_93161.1</t>
  </si>
  <si>
    <t>Solyc02g094170.3.1</t>
  </si>
  <si>
    <t>AT5G14140.1</t>
  </si>
  <si>
    <t>OR9201</t>
  </si>
  <si>
    <t>HanXRQChr08g0211021.r1.2.494</t>
  </si>
  <si>
    <t>Lsat_1_v5_gn_6_43520.2</t>
  </si>
  <si>
    <t>Solyc03g025560.3.1</t>
  </si>
  <si>
    <t>AT2G17570.1</t>
  </si>
  <si>
    <t>OR9189</t>
  </si>
  <si>
    <t>HanXRQChr03g0085971.r1.2.494</t>
  </si>
  <si>
    <t>Lsat_1_v5_gn_6_84980.1</t>
  </si>
  <si>
    <t>Solyc08g081570.3.1</t>
  </si>
  <si>
    <t>AT1G63970.1</t>
  </si>
  <si>
    <t>OR9188</t>
  </si>
  <si>
    <t>HanXRQChr04g0125051.r1.2.494</t>
  </si>
  <si>
    <t>Lsat_1_v5_gn_8_82180.1</t>
  </si>
  <si>
    <t>Solyc04g016360.3.1</t>
  </si>
  <si>
    <t>AT2G41530.1</t>
  </si>
  <si>
    <t>3/4/5/7/10</t>
  </si>
  <si>
    <t>OR9186</t>
  </si>
  <si>
    <t>HanXRQChr09g0265721.r1.2.494</t>
  </si>
  <si>
    <t>Lsat_1_v5_gn_2_31480.3</t>
  </si>
  <si>
    <t>Solyc09g076020.3.1</t>
  </si>
  <si>
    <t>AT4G14910.1</t>
  </si>
  <si>
    <t>OR9175</t>
  </si>
  <si>
    <t>HanXRQChr10g0319701.r1.2.494</t>
  </si>
  <si>
    <t>Lsat_1_v5_gn_5_140700.1</t>
  </si>
  <si>
    <t>Solyc07g041900.3.1</t>
  </si>
  <si>
    <t>AT5G60360.1</t>
  </si>
  <si>
    <t>3/4/5/7/9/11</t>
  </si>
  <si>
    <t>OR9170</t>
  </si>
  <si>
    <t>HanXRQChr10g0282251.r1.2.494</t>
  </si>
  <si>
    <t>Lsat_1_v5_gn_9_6101.1</t>
  </si>
  <si>
    <t>Solyc09g065510.3.1</t>
    <phoneticPr fontId="3" type="noConversion"/>
  </si>
  <si>
    <t>AT4G04614.1</t>
    <phoneticPr fontId="3" type="noConversion"/>
  </si>
  <si>
    <t>OR9165</t>
  </si>
  <si>
    <t>HanXRQChr02g0040181.r1.2.494</t>
  </si>
  <si>
    <t>Lsat_1_v5_gn_1_17561.1</t>
  </si>
  <si>
    <t>Solyc04g080160.3.1</t>
  </si>
  <si>
    <t>AT5G42970.1</t>
  </si>
  <si>
    <t>OR9157</t>
  </si>
  <si>
    <t>HanXRQChr01g0010651.r1.2.494</t>
  </si>
  <si>
    <t>Lsat_1_v5_gn_5_169660.1</t>
  </si>
  <si>
    <t>Solyc06g005710.3.1</t>
  </si>
  <si>
    <t>AT3G46780.1</t>
  </si>
  <si>
    <t>OR9154</t>
  </si>
  <si>
    <t>HanXRQChr10g0305341.r1.2.494</t>
  </si>
  <si>
    <t>Lsat_1_v5_gn_4_141461.1</t>
  </si>
  <si>
    <t>Solyc04g071420.3.1</t>
  </si>
  <si>
    <t>AT2G31840.1</t>
  </si>
  <si>
    <t>OR9153</t>
  </si>
  <si>
    <t>HanXRQChr03g0087851.r1.2.494</t>
  </si>
  <si>
    <t>Lsat_1_v5_gn_6_90321.1</t>
  </si>
  <si>
    <t>Solyc08g079060.3.1</t>
  </si>
  <si>
    <t>AT1G12230.1</t>
  </si>
  <si>
    <t>OR9151</t>
  </si>
  <si>
    <t>HanXRQChr02g0043751.r1.2.494</t>
  </si>
  <si>
    <t>Lsat_1_v5_gn_1_3980.1</t>
  </si>
  <si>
    <t>Solyc04g072390.3.1</t>
  </si>
  <si>
    <t>AT1G36310.1</t>
  </si>
  <si>
    <t>OR9150</t>
  </si>
  <si>
    <t>HanXRQChr04g0122751.r1.2.494</t>
  </si>
  <si>
    <t>Lsat_1_v5_gn_7_9741.2</t>
  </si>
  <si>
    <t>Solyc08g006610.3.1</t>
  </si>
  <si>
    <t>AT2G45320.1</t>
  </si>
  <si>
    <t>OR9149</t>
  </si>
  <si>
    <t>HanXRQChr04g0118871.r1.2.494</t>
  </si>
  <si>
    <t>Lsat_1_v5_gn_8_56421.2</t>
  </si>
  <si>
    <t>Solyc06g084270.3.1</t>
  </si>
  <si>
    <t>AT4G02790.1</t>
  </si>
  <si>
    <t>OR9146</t>
  </si>
  <si>
    <t>HanXRQChr09g0262591.r1.2.494</t>
  </si>
  <si>
    <t>Lsat_1_v5_gn_4_74980.1</t>
  </si>
  <si>
    <t>Solyc04g010090.3.1</t>
  </si>
  <si>
    <t>AT1G54140.1</t>
  </si>
  <si>
    <t>OR9137</t>
  </si>
  <si>
    <t>HanXRQChr10g0280901.r1.2.494</t>
  </si>
  <si>
    <t>Lsat_1_v5_gn_9_8340.1</t>
  </si>
  <si>
    <t>Solyc09g025240.3.1</t>
  </si>
  <si>
    <t>AT1G06210.1</t>
  </si>
  <si>
    <t>OR9136</t>
  </si>
  <si>
    <t>HanXRQChr07g0190091.r1.2.494</t>
  </si>
  <si>
    <t>Lsat_1_v5_gn_2_17180.3</t>
  </si>
  <si>
    <t>Solyc05g055830.3.1</t>
  </si>
  <si>
    <t>OR9113</t>
  </si>
  <si>
    <t>HanXRQChr08g0221151.r1.2.494</t>
  </si>
  <si>
    <t>Lsat_1_v5_gn_6_63741.1</t>
  </si>
  <si>
    <t>Solyc09g008610.3.1</t>
  </si>
  <si>
    <t>AT5G11560.1</t>
  </si>
  <si>
    <t>OR9112</t>
  </si>
  <si>
    <t>HanXRQChr09g0261331.r1.2.494</t>
  </si>
  <si>
    <t>Lsat_1_v5_gn_4_151201.1</t>
  </si>
  <si>
    <t>Solyc02g062680.3.1</t>
  </si>
  <si>
    <t>AT2G18290.1</t>
  </si>
  <si>
    <t>OR9103</t>
  </si>
  <si>
    <t>HanXRQChr12g0375271.r1.2.494</t>
  </si>
  <si>
    <t>Lsat_1_v5_gn_3_53800.1</t>
  </si>
  <si>
    <t>Solyc05g012340.3.1</t>
  </si>
  <si>
    <t>AT2G03510.1</t>
  </si>
  <si>
    <t>OR9096</t>
  </si>
  <si>
    <t>HanXRQChr14g0434901.r1.2.494</t>
  </si>
  <si>
    <t>Lsat_1_v5_gn_2_52041.3</t>
  </si>
  <si>
    <t>Solyc06g073470.3.1</t>
  </si>
  <si>
    <t>AT2G43360.1</t>
  </si>
  <si>
    <t>OR9094</t>
  </si>
  <si>
    <t>HanXRQChr11g0342241.r1.2.494</t>
  </si>
  <si>
    <t>Lsat_1_v5_gn_2_104981.1</t>
  </si>
  <si>
    <t>Solyc11g007120.2.1</t>
  </si>
  <si>
    <t>AT3G20970.1</t>
  </si>
  <si>
    <t>OR9093</t>
  </si>
  <si>
    <t>HanXRQChr02g0047531.r1.2.494</t>
  </si>
  <si>
    <t>Lsat_1_v5_gn_1_1800.1</t>
  </si>
  <si>
    <t>Solyc04g076110.3.1</t>
  </si>
  <si>
    <t>AT5G49710.3</t>
  </si>
  <si>
    <t>OR9091</t>
  </si>
  <si>
    <t>HanXRQChr06g0164901.r1.2.494</t>
  </si>
  <si>
    <t>Lsat_1_v5_gn_3_3161.1</t>
  </si>
  <si>
    <t>Solyc08g079660.3.1</t>
  </si>
  <si>
    <t>AT4G12060.1</t>
  </si>
  <si>
    <t>OR9089</t>
  </si>
  <si>
    <t>HanXRQChr01g0026291.r1.2.494</t>
  </si>
  <si>
    <t>Lsat_1_v5_gn_1_56360.1</t>
  </si>
  <si>
    <t>Solyc10g081600.2.1</t>
  </si>
  <si>
    <t>AT3G58460.1</t>
  </si>
  <si>
    <t>OR9087</t>
  </si>
  <si>
    <t>HanXRQChr09g0277281.r1.2.494</t>
  </si>
  <si>
    <t>Lsat_1_v5_gn_4_90580.1</t>
  </si>
  <si>
    <t>Solyc03g123660.3.1</t>
  </si>
  <si>
    <t>AT5G50430.1</t>
  </si>
  <si>
    <t>OR9086</t>
  </si>
  <si>
    <t>HanXRQChr11g0325971.r1.2.494</t>
  </si>
  <si>
    <t>Lsat_1_v5_gn_4_135220.1</t>
  </si>
  <si>
    <t>Solyc06g065240.3.1</t>
  </si>
  <si>
    <t>AT1G71990.1</t>
  </si>
  <si>
    <t>OR9079</t>
  </si>
  <si>
    <t>HanXRQChr04g0124081.r1.2.494</t>
  </si>
  <si>
    <t>Lsat_1_v5_gn_7_21060.1</t>
  </si>
  <si>
    <t>Solyc02g078360.3.1</t>
  </si>
  <si>
    <t>AT4G04950.1</t>
  </si>
  <si>
    <t>OR9076</t>
  </si>
  <si>
    <t>HanXRQChr14g0428991.r1.2.494</t>
  </si>
  <si>
    <t>Lsat_1_v5_gn_2_5921.1</t>
  </si>
  <si>
    <t>Solyc04g082130.3.1</t>
  </si>
  <si>
    <t>AT1G20410.1</t>
  </si>
  <si>
    <t>OR9073</t>
  </si>
  <si>
    <t>HanXRQChr04g0113821.r1.2.494</t>
  </si>
  <si>
    <t>Lsat_1_v5_gn_8_91261.1</t>
  </si>
  <si>
    <t>Solyc09g089670.3.1</t>
  </si>
  <si>
    <t>AT4G14420.1</t>
  </si>
  <si>
    <t>OR9070</t>
  </si>
  <si>
    <t>HanXRQChr08g0225561.r1.2.494</t>
  </si>
  <si>
    <t>Lsat_1_v5_gn_4_134101.1</t>
  </si>
  <si>
    <t>AT2G07696.1</t>
  </si>
  <si>
    <t>OR9054</t>
  </si>
  <si>
    <t>HanXRQChr11g0338551.r1.2.494</t>
  </si>
  <si>
    <t>Lsat_1_v5_gn_9_86761.1</t>
  </si>
  <si>
    <t>Solyc01g099120.3.1</t>
  </si>
  <si>
    <t>AT1G54990.1</t>
  </si>
  <si>
    <t>OR9042</t>
  </si>
  <si>
    <t>HanXRQChr02g0045111.r1.2.494</t>
  </si>
  <si>
    <t>Lsat_1_v5_gn_1_7480.1</t>
  </si>
  <si>
    <t>Solyc04g057890.3.1</t>
  </si>
  <si>
    <t>AT1G77290.1</t>
  </si>
  <si>
    <t>OR9039</t>
  </si>
  <si>
    <t>HanXRQChr15g0468791.r1.2.494</t>
  </si>
  <si>
    <t>Lsat_1_v5_gn_1_117760.3</t>
  </si>
  <si>
    <t>Solyc02g069820.3.1</t>
  </si>
  <si>
    <t>AT3G29130.1</t>
  </si>
  <si>
    <t>OR9022</t>
  </si>
  <si>
    <t>HanXRQChr16g0520671.r1.2.494</t>
  </si>
  <si>
    <t>Lsat_1_v5_gn_4_43041.1</t>
  </si>
  <si>
    <t>Solyc01g091120.3.1</t>
  </si>
  <si>
    <t>AT2G45260.1</t>
  </si>
  <si>
    <t>OR9016</t>
  </si>
  <si>
    <t>HanXRQChr06g0167051.r1.2.494</t>
  </si>
  <si>
    <t>Lsat_1_v5_gn_3_137720.1</t>
  </si>
  <si>
    <t>Solyc01g094920.3.1</t>
  </si>
  <si>
    <t>AT4G00300.2</t>
  </si>
  <si>
    <t>OR9004</t>
  </si>
  <si>
    <t>HanXRQChr08g0230031.r1.2.494</t>
  </si>
  <si>
    <t>Lsat_1_v5_gn_1_96700.1</t>
  </si>
  <si>
    <t>Solyc01g097740.3.1</t>
  </si>
  <si>
    <t>AT3G04830.1</t>
  </si>
  <si>
    <t>OR8999</t>
  </si>
  <si>
    <t>HanXRQChr14g0446011.r1.2.494</t>
  </si>
  <si>
    <t>Lsat_1_v5_gn_2_67761.1</t>
  </si>
  <si>
    <t>Solyc05g055380.2.1</t>
  </si>
  <si>
    <t>AT5G10070.1</t>
  </si>
  <si>
    <t>OR8997</t>
  </si>
  <si>
    <t>HanXRQChr02g0039921.r1.2.494</t>
  </si>
  <si>
    <t>Lsat_1_v5_gn_1_8460.1</t>
  </si>
  <si>
    <t>Solyc04g071130.1.1</t>
  </si>
  <si>
    <t>AT1G76920.1</t>
  </si>
  <si>
    <t>OR8990</t>
  </si>
  <si>
    <t>HanXRQChr14g0453181.r1.2.494</t>
  </si>
  <si>
    <t>Lsat_1_v5_gn_2_102100.1</t>
  </si>
  <si>
    <t>Solyc11g045270.2.1</t>
  </si>
  <si>
    <t>AT3G11890.2</t>
    <phoneticPr fontId="3" type="noConversion"/>
  </si>
  <si>
    <t>OR8987</t>
  </si>
  <si>
    <t>HanXRQChr04g0120611.r1.2.494</t>
  </si>
  <si>
    <t>Lsat_1_v5_gn_7_1520.1</t>
  </si>
  <si>
    <t>Solyc01g095420.3.1</t>
  </si>
  <si>
    <t>AT4G05400.1</t>
  </si>
  <si>
    <t>OR8986</t>
  </si>
  <si>
    <t>HanXRQChr17g0550021.r1.2.494</t>
  </si>
  <si>
    <t>Lsat_1_v5_gn_3_16181.2</t>
  </si>
  <si>
    <t>Solyc06g060920.3.1</t>
  </si>
  <si>
    <t>AT4G17010.1</t>
  </si>
  <si>
    <t>OR8976</t>
  </si>
  <si>
    <t>HanXRQChr11g0353491.r1.2.494</t>
  </si>
  <si>
    <t>Lsat_1_v5_gn_1_41381.1</t>
  </si>
  <si>
    <t>Solyc12g099240.2.1</t>
  </si>
  <si>
    <t>AT3G06610.1</t>
  </si>
  <si>
    <t>OR8974</t>
  </si>
  <si>
    <t>HanXRQChr13g0392191.r1.2.494</t>
  </si>
  <si>
    <t>Lsat_1_v5_gn_8_33320.2</t>
  </si>
  <si>
    <t>Solyc08g015660.3.1</t>
  </si>
  <si>
    <t>AT2G44050.1</t>
  </si>
  <si>
    <t>OR8966</t>
  </si>
  <si>
    <t>HanXRQChr06g0185391.r1.2.494</t>
  </si>
  <si>
    <t>Lsat_1_v5_gn_1_108360.1</t>
  </si>
  <si>
    <t>Solyc03g115460.2.1</t>
  </si>
  <si>
    <t>AT3G12650.1</t>
  </si>
  <si>
    <t>OR8956</t>
  </si>
  <si>
    <t>HanXRQChr02g0047721.r1.2.494</t>
  </si>
  <si>
    <t>Lsat_1_v5_gn_6_10640.1</t>
  </si>
  <si>
    <t>Solyc08g079830.3.1</t>
  </si>
  <si>
    <t>AT1G12520.1</t>
  </si>
  <si>
    <t>OR8955</t>
  </si>
  <si>
    <t>HanXRQChr12g0381201.r1.2.494</t>
  </si>
  <si>
    <t>Lsat_1_v5_gn_5_64980.1</t>
  </si>
  <si>
    <t>Solyc12g099930.2.1</t>
  </si>
  <si>
    <t>AT2G13360.1</t>
  </si>
  <si>
    <t>OR8940</t>
  </si>
  <si>
    <t>HanXRQChr08g0234781.r1.2.494</t>
  </si>
  <si>
    <t>Lsat_1_v5_gn_9_23261.1</t>
  </si>
  <si>
    <t>Solyc11g065940.2.1</t>
  </si>
  <si>
    <t>AT3G46540.1</t>
  </si>
  <si>
    <t>OR8933</t>
  </si>
  <si>
    <t>HanXRQChr02g0051371.r1.2.494</t>
  </si>
  <si>
    <t>Lsat_1_v5_gn_6_24041.1</t>
  </si>
  <si>
    <t>Solyc05g005310.2.1</t>
  </si>
  <si>
    <t>AT5G60190.1</t>
  </si>
  <si>
    <t>OR8931</t>
  </si>
  <si>
    <t>HanXRQChr04g0110691.r1.2.494</t>
  </si>
  <si>
    <t>Lsat_1_v5_gn_8_90101.1</t>
  </si>
  <si>
    <t>Solyc09g061680.3.1</t>
  </si>
  <si>
    <t>AT5G48840.1</t>
  </si>
  <si>
    <t>OR8926</t>
  </si>
  <si>
    <t>HanXRQChr13g0410651.r1.2.494</t>
  </si>
  <si>
    <t>Lsat_1_v5_gn_9_89500.1</t>
  </si>
  <si>
    <t>Solyc11g069260.2.1</t>
  </si>
  <si>
    <t>AT4G33460.1</t>
  </si>
  <si>
    <t>OR8925</t>
  </si>
  <si>
    <t>HanXRQChr13g0394841.r1.2.494</t>
  </si>
  <si>
    <t>Lsat_1_v5_gn_2_39360.1</t>
  </si>
  <si>
    <t>Solyc09g005380.2.1</t>
  </si>
  <si>
    <t>AT1G04290.1</t>
  </si>
  <si>
    <t>OR8920</t>
  </si>
  <si>
    <t>HanXRQChr14g0448681.r1.2.494</t>
  </si>
  <si>
    <t>Lsat_1_v5_gn_2_87981.1</t>
  </si>
  <si>
    <t>Solyc02g088490.3.1</t>
  </si>
  <si>
    <t>AT5G39410.1</t>
  </si>
  <si>
    <t>OR8918</t>
  </si>
  <si>
    <t>HanXRQChr01g0003661.r1.2.494</t>
  </si>
  <si>
    <t>Lsat_1_v5_gn_4_58721.1</t>
  </si>
  <si>
    <t>Solyc03g031790.1.1</t>
  </si>
  <si>
    <t>AT1G61790.1</t>
  </si>
  <si>
    <t>OR8913</t>
  </si>
  <si>
    <t>HanXRQChr02g0039471.r1.2.494</t>
  </si>
  <si>
    <t>Lsat_1_v5_gn_8_80440.1</t>
  </si>
  <si>
    <t>Solyc05g054140.3.1</t>
  </si>
  <si>
    <t>AT1G75670.1</t>
  </si>
  <si>
    <t>OR8890</t>
  </si>
  <si>
    <t>HanXRQChr11g0335831.r1.2.494</t>
  </si>
  <si>
    <t>Lsat_1_v5_gn_7_111001.1</t>
  </si>
  <si>
    <t>Solyc11g011620.2.1</t>
  </si>
  <si>
    <t>AT1G79260.1</t>
  </si>
  <si>
    <t>OR8878</t>
  </si>
  <si>
    <t>HanXRQChr12g0373611.r1.2.494</t>
  </si>
  <si>
    <t>Lsat_1_v5_gn_5_123640.1</t>
  </si>
  <si>
    <t>Solyc07g049200.3.1</t>
  </si>
  <si>
    <t>AT1G05060.1</t>
  </si>
  <si>
    <t>OR8876</t>
  </si>
  <si>
    <t>HanXRQChr13g0420891.r1.2.494</t>
  </si>
  <si>
    <t>Lsat_1_v5_gn_3_116100.1</t>
  </si>
  <si>
    <t>Solyc11g071510.2.1</t>
  </si>
  <si>
    <t>AT5G21070.1</t>
  </si>
  <si>
    <t>OR8865</t>
  </si>
  <si>
    <t>HanXRQChr17g0565231.r1.2.494</t>
  </si>
  <si>
    <t>Lsat_1_v5_gn_4_25961.1</t>
  </si>
  <si>
    <t>Solyc07g053490.3.1</t>
  </si>
  <si>
    <t>AT1G28510.1</t>
  </si>
  <si>
    <t>OR8864</t>
  </si>
  <si>
    <t>HanXRQChr14g0456811.r1.2.494</t>
  </si>
  <si>
    <t>Lsat_1_v5_gn_2_112401.1</t>
  </si>
  <si>
    <t>Solyc05g056130.3.1</t>
  </si>
  <si>
    <t>AT2G01720.1</t>
  </si>
  <si>
    <t>OR8862</t>
  </si>
  <si>
    <t>HanXRQChr04g0115141.r1.2.494</t>
  </si>
  <si>
    <t>Lsat_1_v5_gn_8_92701.1</t>
  </si>
  <si>
    <t>Solyc09g025250.3.1</t>
    <phoneticPr fontId="3" type="noConversion"/>
  </si>
  <si>
    <t>AT2G31140.1</t>
  </si>
  <si>
    <t>OR8861</t>
  </si>
  <si>
    <t>HanXRQChr16g0531881.r1.2.494</t>
  </si>
  <si>
    <t>Lsat_1_v5_gn_3_67981.1</t>
  </si>
  <si>
    <t>Solyc02g082680.3.1</t>
  </si>
  <si>
    <t>AT2G17550.1</t>
  </si>
  <si>
    <t>OR8859</t>
  </si>
  <si>
    <t>HanXRQChr15g0489361.r1.2.494</t>
  </si>
  <si>
    <t>Lsat_1_v5_gn_5_181040.1</t>
  </si>
  <si>
    <t>Solyc12g044640.2.1</t>
  </si>
  <si>
    <t>AT3G21350.1</t>
  </si>
  <si>
    <t>OR8848</t>
  </si>
  <si>
    <t>HanXRQChr16g0497681.r1.2.494</t>
  </si>
  <si>
    <t>Lsat_1_v5_gn_4_76920.1</t>
  </si>
  <si>
    <t>Solyc03g111330.3.1</t>
  </si>
  <si>
    <t>AT5G63440.2</t>
  </si>
  <si>
    <t>OR8838</t>
  </si>
  <si>
    <t>HanXRQChr04g0107381.r1.2.494</t>
  </si>
  <si>
    <t>Lsat_1_v5_gn_1_12301.1</t>
  </si>
  <si>
    <t>Solyc01g104220.3.1</t>
  </si>
  <si>
    <t>AT1G09580.1</t>
  </si>
  <si>
    <t>OR8836</t>
  </si>
  <si>
    <t>HanXRQChr08g0229631.r1.2.494</t>
  </si>
  <si>
    <t>Lsat_1_v5_gn_6_110920.1</t>
  </si>
  <si>
    <t>Solyc04g077820.3.1</t>
  </si>
  <si>
    <t>AT1G59600.1</t>
  </si>
  <si>
    <t>OR8831</t>
  </si>
  <si>
    <t>HanXRQChr03g0094031.r1.2.494</t>
  </si>
  <si>
    <t>Lsat_1_v5_gn_7_44620.1</t>
  </si>
  <si>
    <t>Solyc04g008520.3.1</t>
  </si>
  <si>
    <t>AT2G43950.1</t>
  </si>
  <si>
    <t>OR8825</t>
  </si>
  <si>
    <t>HanXRQChr12g0354551.r1.2.494</t>
  </si>
  <si>
    <t>Lsat_1_v5_gn_5_143521.1</t>
  </si>
  <si>
    <t>Solyc07g041020.3.1</t>
  </si>
  <si>
    <t>AT2G19385.1</t>
  </si>
  <si>
    <t>OR8824</t>
  </si>
  <si>
    <t>HanXRQChr09g0242651.r1.2.494</t>
  </si>
  <si>
    <t>Lsat_1_v5_gn_7_45881.1</t>
  </si>
  <si>
    <t>Solyc07g007510.3.1</t>
  </si>
  <si>
    <t>AT2G11890.1</t>
  </si>
  <si>
    <t>OR8813</t>
  </si>
  <si>
    <t>HanXRQChr10g0281111.r1.2.494</t>
  </si>
  <si>
    <t>Lsat_1_v5_gn_9_9101.1</t>
  </si>
  <si>
    <t>Solyc08g077830.1.1</t>
  </si>
  <si>
    <t>AT3G58180.1</t>
  </si>
  <si>
    <t>OR8812</t>
  </si>
  <si>
    <t>HanXRQChr17g0551501.r1.2.494</t>
  </si>
  <si>
    <t>Lsat_1_v5_gn_7_84781.1</t>
  </si>
  <si>
    <t>Solyc01g106810.3.1</t>
  </si>
  <si>
    <t>AT4G33780.1</t>
  </si>
  <si>
    <t>OR8811</t>
  </si>
  <si>
    <t>HanXRQChr11g0339841.r1.2.494</t>
  </si>
  <si>
    <t>Lsat_1_v5_gn_7_74220.2</t>
  </si>
  <si>
    <t>Solyc01g099850.3.1</t>
  </si>
  <si>
    <t>AT5G27830.1</t>
  </si>
  <si>
    <t>OR8804</t>
  </si>
  <si>
    <t>HanXRQChr01g0020411.r1.2.494</t>
  </si>
  <si>
    <t>Lsat_1_v5_gn_1_96760.1</t>
  </si>
  <si>
    <t>Solyc02g070680.3.1</t>
  </si>
  <si>
    <t>AT4G18260.1</t>
  </si>
  <si>
    <t>OR8802</t>
  </si>
  <si>
    <t>HanXRQChr05g0151741.r1.2.494</t>
  </si>
  <si>
    <t>Lsat_1_v5_gn_5_27761.3</t>
  </si>
  <si>
    <t>Solyc04g080580.3.1</t>
  </si>
  <si>
    <t>AT1G19600.1</t>
  </si>
  <si>
    <t>OR8794</t>
  </si>
  <si>
    <t>HanXRQChr16g0505251.r1.2.494</t>
  </si>
  <si>
    <t>Lsat_1_v5_gn_7_87521.3</t>
  </si>
  <si>
    <t>Solyc01g108910.3.1</t>
  </si>
  <si>
    <t>AT2G15890.1</t>
  </si>
  <si>
    <t>OR8791</t>
  </si>
  <si>
    <t>HanXRQChr09g0250351.r1.2.494</t>
  </si>
  <si>
    <t>Lsat_1_v5_gn_7_66020.1</t>
  </si>
  <si>
    <t>Solyc09g082780.3.1</t>
  </si>
  <si>
    <t>AT5G43830.1</t>
  </si>
  <si>
    <t>OR8790</t>
  </si>
  <si>
    <t>HanXRQChr01g0003311.r1.2.494</t>
  </si>
  <si>
    <t>Lsat_1_v5_gn_5_154881.1</t>
  </si>
  <si>
    <t>Solyc09g011030.3.1</t>
  </si>
  <si>
    <t>AT3G09350.1</t>
  </si>
  <si>
    <t>OR8785</t>
  </si>
  <si>
    <t>HanXRQChr17g0555271.r1.2.494</t>
  </si>
  <si>
    <t>Lsat_1_v5_gn_8_125581.1</t>
  </si>
  <si>
    <t>Solyc01g080850.3.1</t>
  </si>
  <si>
    <t>AT4G01810.1</t>
  </si>
  <si>
    <t>3/4/5/7/9/10</t>
    <phoneticPr fontId="3" type="noConversion"/>
  </si>
  <si>
    <t>OR8782</t>
  </si>
  <si>
    <t>HanXRQChr05g0162301.r1.2.494</t>
  </si>
  <si>
    <t>Lsat_1_v5_gn_6_101981.1</t>
  </si>
  <si>
    <t>Solyc12g056850.2.1</t>
  </si>
  <si>
    <t>AT1G77930.1</t>
  </si>
  <si>
    <t>OR8773</t>
  </si>
  <si>
    <t>HanXRQChr13g0424511.r1.2.494</t>
  </si>
  <si>
    <t>Lsat_1_v5_gn_3_122920.2</t>
  </si>
  <si>
    <t>Solyc06g053770.3.1</t>
  </si>
  <si>
    <t>AT3G23100.1</t>
  </si>
  <si>
    <t>OR8769</t>
  </si>
  <si>
    <t>HanXRQChr10g0284101.r1.2.494</t>
  </si>
  <si>
    <t>Lsat_1_v5_gn_8_64401.2</t>
  </si>
  <si>
    <t>Solyc11g012160.2.1</t>
  </si>
  <si>
    <t>AT1G12050.1</t>
  </si>
  <si>
    <t>OR8764</t>
  </si>
  <si>
    <t>HanXRQChr08g0208131.r1.2.494</t>
  </si>
  <si>
    <t>Lsat_1_v5_gn_8_152220.1</t>
  </si>
  <si>
    <t>Solyc05g013480.3.1</t>
  </si>
  <si>
    <t>AT3G26580.1</t>
  </si>
  <si>
    <t>OR8762</t>
  </si>
  <si>
    <t>HanXRQChr01g0020421.r1.2.494</t>
  </si>
  <si>
    <t>Lsat_1_v5_gn_0_45440.1</t>
  </si>
  <si>
    <t>Solyc02g070770.3.1</t>
  </si>
  <si>
    <t>AT2G34460.1</t>
  </si>
  <si>
    <t>OR8761</t>
  </si>
  <si>
    <t>HanXRQChr09g0257691.r1.2.494</t>
  </si>
  <si>
    <t>Lsat_1_v5_gn_8_107580.1</t>
  </si>
  <si>
    <t>Solyc11g068610.2.1</t>
  </si>
  <si>
    <t>AT1G30825.1</t>
  </si>
  <si>
    <t>OR8756</t>
  </si>
  <si>
    <t>HanXRQChr14g0460221.r1.2.494</t>
  </si>
  <si>
    <t>Lsat_1_v5_gn_2_125401.2</t>
  </si>
  <si>
    <t>Solyc06g048730.3.1</t>
  </si>
  <si>
    <t>AT2G40490.1</t>
  </si>
  <si>
    <t>OR8755</t>
  </si>
  <si>
    <t>HanXRQChr17g0548091.r1.2.494</t>
  </si>
  <si>
    <t>Lsat_1_v5_gn_0_16520.3</t>
  </si>
  <si>
    <t>Solyc02g087250.3.1</t>
  </si>
  <si>
    <t>AT2G04690.1</t>
  </si>
  <si>
    <t>OR8751</t>
  </si>
  <si>
    <t>HanXRQChr15g0475291.r1.2.494</t>
  </si>
  <si>
    <t>Lsat_1_v5_gn_0_47721.1</t>
  </si>
  <si>
    <t>Solyc02g067820.3.1</t>
  </si>
  <si>
    <t>AT5G19130.1</t>
  </si>
  <si>
    <t>OR8750</t>
  </si>
  <si>
    <t>HanXRQChr14g0459301.r1.2.494</t>
  </si>
  <si>
    <t>Lsat_1_v5_gn_6_32340.1</t>
  </si>
  <si>
    <t>Solyc00g022107.1.1</t>
  </si>
  <si>
    <t>ATMG00560.1</t>
  </si>
  <si>
    <t>OR8744</t>
  </si>
  <si>
    <t>HanXRQChr15g0489591.r1.2.494</t>
  </si>
  <si>
    <t>Lsat_1_v5_gn_4_177741.1</t>
  </si>
  <si>
    <t>Solyc02g065370.3.1</t>
  </si>
  <si>
    <t>AT4G37090.1</t>
    <phoneticPr fontId="3" type="noConversion"/>
  </si>
  <si>
    <t>OR8742</t>
  </si>
  <si>
    <t>HanXRQChr09g0251201.r1.2.494</t>
  </si>
  <si>
    <t>Lsat_1_v5_gn_6_13140.1</t>
  </si>
  <si>
    <t>Solyc08g065640.3.1</t>
  </si>
  <si>
    <t>AT2G25950.1</t>
  </si>
  <si>
    <t>OR8737</t>
  </si>
  <si>
    <t>HanXRQChr13g0400941.r1.2.494</t>
  </si>
  <si>
    <t>Lsat_1_v5_gn_6_28260.1</t>
  </si>
  <si>
    <t>Solyc10g083910.2.1</t>
  </si>
  <si>
    <t>AT2G36835.1</t>
  </si>
  <si>
    <t>OR8735</t>
  </si>
  <si>
    <t>HanXRQChr14g0446291.r1.2.494</t>
  </si>
  <si>
    <t>Lsat_1_v5_gn_2_67381.1</t>
  </si>
  <si>
    <t>Solyc04g053130.3.1</t>
  </si>
  <si>
    <t>AT2G21970.1</t>
  </si>
  <si>
    <t>OR8732</t>
  </si>
  <si>
    <t>HanXRQChr02g0051581.r1.2.494</t>
  </si>
  <si>
    <t>Lsat_1_v5_gn_3_521.1</t>
  </si>
  <si>
    <t>Solyc08g078750.3.1</t>
  </si>
  <si>
    <t>AT4G16530.1</t>
    <phoneticPr fontId="3" type="noConversion"/>
  </si>
  <si>
    <t>OR8725</t>
  </si>
  <si>
    <t>HanXRQChr15g0491571.r1.2.494</t>
  </si>
  <si>
    <t>Lsat_1_v5_gn_1_52340.1</t>
  </si>
  <si>
    <t>Solyc09g008230.3.1</t>
  </si>
  <si>
    <t>AT2G36930.1</t>
  </si>
  <si>
    <t>OR8720</t>
  </si>
  <si>
    <t>HanXRQChr10g0293251.r1.2.494</t>
  </si>
  <si>
    <t>Lsat_1_v5_gn_5_106560.1</t>
  </si>
  <si>
    <t>Solyc04g071140.3.1</t>
  </si>
  <si>
    <t>AT1G43710.1</t>
  </si>
  <si>
    <t>OR8717</t>
  </si>
  <si>
    <t>HanXRQChr02g0042031.r1.2.494</t>
  </si>
  <si>
    <t>Lsat_1_v5_gn_1_17601.1</t>
  </si>
  <si>
    <t>Solyc04g080190.3.1</t>
  </si>
  <si>
    <t>AT5G42960.1</t>
  </si>
  <si>
    <t>OR8716</t>
  </si>
  <si>
    <t>HanXRQChr11g0330951.r1.2.494</t>
  </si>
  <si>
    <t>Lsat_1_v5_gn_4_42301.1</t>
  </si>
  <si>
    <t>Solyc01g081177.1.1</t>
  </si>
  <si>
    <t>AT1G64850.1</t>
  </si>
  <si>
    <t>OR8715</t>
  </si>
  <si>
    <t>HanXRQChr17g0570681.r1.2.494</t>
  </si>
  <si>
    <t>Lsat_1_v5_gn_8_124700.2</t>
  </si>
  <si>
    <t>Solyc01g111620.3.1</t>
  </si>
  <si>
    <t>AT2G16800.1</t>
  </si>
  <si>
    <t>OR8709</t>
  </si>
  <si>
    <t>HanXRQChr01g0002541.r1.2.494</t>
  </si>
  <si>
    <t>Lsat_1_v5_gn_1_127621.1</t>
  </si>
  <si>
    <t>Solyc02g080130.3.1</t>
  </si>
  <si>
    <t>AT1G61770.1</t>
  </si>
  <si>
    <t>OR8706</t>
  </si>
  <si>
    <t>HanXRQChr03g0094051.r1.2.494</t>
  </si>
  <si>
    <t>Lsat_1_v5_gn_3_141021.1</t>
  </si>
  <si>
    <t>Solyc01g096240.3.1</t>
  </si>
  <si>
    <t>AT3G61870.1</t>
  </si>
  <si>
    <t>OR8705</t>
  </si>
  <si>
    <t>HanXRQChr17g0534831.r1.2.494</t>
  </si>
  <si>
    <t>Lsat_1_v5_gn_3_10900.1</t>
  </si>
  <si>
    <t>Solyc08g008340.3.1</t>
    <phoneticPr fontId="3" type="noConversion"/>
  </si>
  <si>
    <t>AT4G23900.1</t>
  </si>
  <si>
    <t>OR8704</t>
  </si>
  <si>
    <t>HanXRQChr10g0319101.r1.2.494</t>
  </si>
  <si>
    <t>Lsat_1_v5_gn_5_145881.1</t>
  </si>
  <si>
    <t>Solyc07g026960.3.1</t>
  </si>
  <si>
    <t>AT4G29490.1</t>
  </si>
  <si>
    <t>OR8702</t>
  </si>
  <si>
    <t>HanXRQChr15g0463031.r1.2.494</t>
  </si>
  <si>
    <t>Lsat_1_v5_gn_4_75820.1</t>
  </si>
  <si>
    <t>Solyc03g112770.3.1</t>
  </si>
  <si>
    <t>AT5G63030.1</t>
  </si>
  <si>
    <t>3/4/6</t>
    <phoneticPr fontId="3" type="noConversion"/>
  </si>
  <si>
    <t>OR8701</t>
  </si>
  <si>
    <t>HanXRQChr09g0277171.r1.2.494</t>
  </si>
  <si>
    <t>Lsat_1_v5_gn_8_4120.2</t>
  </si>
  <si>
    <t>Solyc11g005070.2.1</t>
  </si>
  <si>
    <t>AT1G17350.1</t>
  </si>
  <si>
    <t>OR8698</t>
  </si>
  <si>
    <t>HanXRQChr01g0023591.r1.2.494</t>
  </si>
  <si>
    <t>Lsat_1_v5_gn_1_77161.2</t>
  </si>
  <si>
    <t>Solyc08g015780.3.1</t>
  </si>
  <si>
    <t>AT3G59910.1</t>
  </si>
  <si>
    <t>OR8693</t>
  </si>
  <si>
    <t>HanXRQChr14g0461031.r1.2.494</t>
  </si>
  <si>
    <t>Lsat_1_v5_gn_5_45400.1</t>
  </si>
  <si>
    <t>Solyc00g024150.3.1</t>
    <phoneticPr fontId="3" type="noConversion"/>
  </si>
  <si>
    <t>AT5G51110.1</t>
  </si>
  <si>
    <t>OR8692</t>
  </si>
  <si>
    <t>HanXRQChr16g0508481.r1.2.494</t>
  </si>
  <si>
    <t>Lsat_1_v5_gn_7_87121.1</t>
  </si>
  <si>
    <t>Solyc01g108620.3.1</t>
  </si>
  <si>
    <t>AT2G15695.1</t>
  </si>
  <si>
    <t>OR8689</t>
  </si>
  <si>
    <t>HanXRQChr09g0255491.r1.2.494</t>
  </si>
  <si>
    <t>Lsat_1_v5_gn_4_184360.1</t>
  </si>
  <si>
    <t>Solyc02g093490.3.1</t>
  </si>
  <si>
    <t>AT3G27460.1</t>
  </si>
  <si>
    <t>OR8688</t>
  </si>
  <si>
    <t>HanXRQChr10g0305801.r1.2.494</t>
  </si>
  <si>
    <t>Lsat_1_v5_gn_5_125300.1</t>
  </si>
  <si>
    <t>Solyc12g100160.2.1</t>
  </si>
  <si>
    <t>AT1G05190.1</t>
  </si>
  <si>
    <t>OR8683</t>
  </si>
  <si>
    <t>HanXRQChr09g0275651.r1.2.494</t>
  </si>
  <si>
    <t>Lsat_1_v5_gn_4_98661.1</t>
  </si>
  <si>
    <t>Solyc03g121040.3.1</t>
  </si>
  <si>
    <t>AT3G21360.1</t>
  </si>
  <si>
    <t>3/4/5/7/10</t>
    <phoneticPr fontId="3" type="noConversion"/>
  </si>
  <si>
    <t>OR8677</t>
  </si>
  <si>
    <t>HanXRQChr01g0019461.r1.2.494</t>
  </si>
  <si>
    <t>Lsat_1_v5_gn_1_32080.1</t>
  </si>
  <si>
    <t>Solyc03g117040.3.1</t>
  </si>
  <si>
    <t>AT1G15910.1</t>
  </si>
  <si>
    <t>OR8676</t>
  </si>
  <si>
    <t>HanXRQChr11g0323941.r1.2.494</t>
  </si>
  <si>
    <t>Lsat_1_v5_gn_9_48761.1</t>
  </si>
  <si>
    <t>Solyc05g055810.3.1</t>
  </si>
  <si>
    <t>AT1G79790.1</t>
  </si>
  <si>
    <t>3/4/6</t>
    <phoneticPr fontId="3" type="noConversion"/>
  </si>
  <si>
    <t>OR8669</t>
  </si>
  <si>
    <t>HanXRQChr17g0565021.r1.2.494</t>
  </si>
  <si>
    <t>Lsat_1_v5_gn_4_30200.1</t>
  </si>
  <si>
    <t>Solyc02g070810.3.1</t>
  </si>
  <si>
    <t>3/4/5/7/10</t>
    <phoneticPr fontId="3" type="noConversion"/>
  </si>
  <si>
    <t>OR8660</t>
  </si>
  <si>
    <t>HanXRQChr07g0191081.r1.2.494</t>
  </si>
  <si>
    <t>Lsat_1_v5_gn_6_11921.1</t>
  </si>
  <si>
    <t>Solyc12g056080.2.1</t>
  </si>
  <si>
    <t>AT5G41770.1</t>
  </si>
  <si>
    <t>OR8656</t>
  </si>
  <si>
    <t>HanXRQChr06g0171511.r1.2.494</t>
  </si>
  <si>
    <t>Lsat_1_v5_gn_3_35480.1</t>
  </si>
  <si>
    <t>Solyc02g014150.3.1</t>
  </si>
  <si>
    <t>AT5G23120.1</t>
  </si>
  <si>
    <t>OR8648</t>
  </si>
  <si>
    <t>HanXRQChr17g0535991.r1.2.494</t>
  </si>
  <si>
    <t>Lsat_1_v5_gn_3_21560.1</t>
  </si>
  <si>
    <t>Solyc05g054365.1.1</t>
  </si>
  <si>
    <t>AT3G06810.1</t>
  </si>
  <si>
    <t>OR8643</t>
  </si>
  <si>
    <t>HanXRQChr03g0084841.r1.2.494</t>
  </si>
  <si>
    <t>Lsat_1_v5_gn_6_78060.1</t>
  </si>
  <si>
    <t>Solyc08g068820.3.1</t>
  </si>
  <si>
    <t>AT2G24830.1</t>
  </si>
  <si>
    <t>3/4/5/7/9/11</t>
    <phoneticPr fontId="3" type="noConversion"/>
  </si>
  <si>
    <t>OR8641</t>
  </si>
  <si>
    <t>HanXRQChr14g0439821.r1.2.494</t>
  </si>
  <si>
    <t>Lsat_1_v5_gn_2_60700.1</t>
  </si>
  <si>
    <t>Solyc01g087730.3.1</t>
  </si>
  <si>
    <t>AT3G63490.1</t>
  </si>
  <si>
    <t>OR8638</t>
  </si>
  <si>
    <t>HanXRQChr16g0512151.r1.2.494</t>
  </si>
  <si>
    <t>Lsat_1_v5_gn_9_47921.1</t>
  </si>
  <si>
    <t>Solyc07g045330.3.1</t>
    <phoneticPr fontId="3" type="noConversion"/>
  </si>
  <si>
    <t>AT4G27630.2</t>
  </si>
  <si>
    <t>1/4/5/7/9/11</t>
  </si>
  <si>
    <t>HanXRQChr08g0237161.r1.2.494</t>
  </si>
  <si>
    <t>Lsat_1_v5_gn_9_25761.1</t>
  </si>
  <si>
    <t>Solyc02g087650.3.1</t>
  </si>
  <si>
    <t>AT5G58920.1</t>
  </si>
  <si>
    <t>1/3/4/6</t>
  </si>
  <si>
    <t>435311 (OR8883)</t>
  </si>
  <si>
    <t>HanXRQChr09g0246891.r1.2.494</t>
  </si>
  <si>
    <t>Lsat_1_v5_gn_9_63220.1</t>
  </si>
  <si>
    <t>Solyc06g009690.2.1</t>
  </si>
  <si>
    <t>AT2G39910.1</t>
  </si>
  <si>
    <t>1/4/5/7/10</t>
  </si>
  <si>
    <t>HanXRQChr09g0253201.r1.2.494</t>
  </si>
  <si>
    <t>Lsat_1_v5_gn_9_60860.1</t>
  </si>
  <si>
    <t>Solyc02g078880.3.1</t>
  </si>
  <si>
    <t>AT5G05450.1</t>
  </si>
  <si>
    <t>HanXRQChr09g0275191.r1.2.494</t>
  </si>
  <si>
    <t>Lsat_1_v5_gn_4_102201.1</t>
  </si>
  <si>
    <t>Solyc06g066680.3.1</t>
  </si>
  <si>
    <t>AT1G79900.1</t>
  </si>
  <si>
    <t>1/4/5/8</t>
  </si>
  <si>
    <t>HanXRQChr06g0181131.r1.2.494</t>
  </si>
  <si>
    <t>Lsat_1_v5_gn_8_109560.3</t>
  </si>
  <si>
    <t>Solyc09g048980.3.1</t>
  </si>
  <si>
    <t>AT3G08570.1</t>
  </si>
  <si>
    <t>1/4/6</t>
  </si>
  <si>
    <t>HanXRQChr14g0434951.r1.2.494</t>
  </si>
  <si>
    <t>Lsat_1_v5_gn_2_40021.1</t>
  </si>
  <si>
    <t>Solyc09g090330.3.1</t>
  </si>
  <si>
    <t>AT3G23400.1</t>
  </si>
  <si>
    <t>Lsat_1_v5_gn_8_77441.2</t>
  </si>
  <si>
    <t>Solyc09g009900.3.1</t>
  </si>
  <si>
    <t>AT4G18590.1</t>
  </si>
  <si>
    <t>HanXRQChr03g0080881.r1.2.494</t>
  </si>
  <si>
    <t>Lsat_1_v5_gn_5_52080.1</t>
  </si>
  <si>
    <t>Solyc01g067390.3.1</t>
  </si>
  <si>
    <t>AT3G06400.2</t>
  </si>
  <si>
    <t>HanXRQChr01g0022451.r1.2.494</t>
  </si>
  <si>
    <t>Lsat_1_v5_gn_1_72060.1</t>
  </si>
  <si>
    <t>Solyc12g098420.2.1</t>
  </si>
  <si>
    <t>AT4G14147.1</t>
  </si>
  <si>
    <t>HanXRQChr11g0336231.r1.2.494</t>
  </si>
  <si>
    <t>Lsat_1_v5_gn_7_108720.1</t>
  </si>
  <si>
    <t>Solyc10g006300.3.1</t>
  </si>
  <si>
    <t>AT3G20500.1</t>
  </si>
  <si>
    <t>HanXRQChr13g0402951.r1.2.494</t>
  </si>
  <si>
    <t>Lsat_1_v5_gn_6_21420.1</t>
  </si>
  <si>
    <t>Solyc08g059760.3.1</t>
  </si>
  <si>
    <t>AT4G32320.1</t>
  </si>
  <si>
    <t>HanXRQChr08g0235811.r1.2.494</t>
  </si>
  <si>
    <t>Lsat_1_v5_gn_5_8060.3</t>
  </si>
  <si>
    <t>Solyc12g015640.2.1</t>
  </si>
  <si>
    <t>AT5G55580.1</t>
  </si>
  <si>
    <t>HanXRQChr13g0420601.r1.2.494</t>
  </si>
  <si>
    <t>Lsat_1_v5_gn_8_8920.3</t>
  </si>
  <si>
    <t>Solyc11g006880.2.1</t>
  </si>
  <si>
    <t>AT5G51510.1</t>
  </si>
  <si>
    <t>HanXRQChr07g0186621.r1.2.494</t>
  </si>
  <si>
    <t>Lsat_1_v5_gn_6_55740.1</t>
  </si>
  <si>
    <t>Solyc01g005520.3.1</t>
  </si>
  <si>
    <t>AT1G55480.1</t>
  </si>
  <si>
    <t>HanXRQChr17g0554791.r1.2.494</t>
  </si>
  <si>
    <t>Lsat_1_v5_gn_8_137561.1</t>
  </si>
  <si>
    <t>Solyc07g053470.3.1</t>
  </si>
  <si>
    <t>AT2G31060.2</t>
  </si>
  <si>
    <t>HanXRQChr16g0518591.r1.2.494</t>
  </si>
  <si>
    <t>Lsat_1_v5_gn_4_51620.1</t>
  </si>
  <si>
    <t>Solyc03g006280.3.1</t>
  </si>
  <si>
    <t>AT1G28530.2</t>
  </si>
  <si>
    <t>HanXRQChr10g0318941.r1.2.494</t>
  </si>
  <si>
    <t>Lsat_1_v5_gn_5_144900.1</t>
  </si>
  <si>
    <t>Solyc05g017990.3.1</t>
  </si>
  <si>
    <t>AT2G19870.1</t>
  </si>
  <si>
    <t>HanXRQChr02g0040921.r1.2.494</t>
  </si>
  <si>
    <t>Lsat_1_v5_gn_1_8881.1</t>
  </si>
  <si>
    <t>Solyc12g055820.2.1</t>
    <phoneticPr fontId="3" type="noConversion"/>
  </si>
  <si>
    <t>AT1G72680.1</t>
  </si>
  <si>
    <t>HanXRQChr04g0097861.r1.2.494</t>
  </si>
  <si>
    <t>Lsat_1_v5_gn_7_58400.3</t>
  </si>
  <si>
    <t>Solyc06g082970.3.1</t>
  </si>
  <si>
    <t>AT5G21430.1</t>
  </si>
  <si>
    <t>HanXRQChr16g0531451.r1.2.494</t>
  </si>
  <si>
    <t>Lsat_1_v5_gn_3_74560.1</t>
  </si>
  <si>
    <t>Solyc02g083860.3.1</t>
  </si>
  <si>
    <t>AT3G51240.1</t>
  </si>
  <si>
    <t>HanXRQChr06g0176941.r1.2.494</t>
  </si>
  <si>
    <t>Lsat_1_v5_gn_8_82561.1</t>
  </si>
  <si>
    <t>Solyc10g079740.2.1</t>
  </si>
  <si>
    <t>AT2G41350.1</t>
  </si>
  <si>
    <t>HanXRQChr09g0262391.r1.2.494</t>
  </si>
  <si>
    <t>Lsat_1_v5_gn_4_155220.1</t>
  </si>
  <si>
    <t>Solyc02g091240.1.1</t>
  </si>
  <si>
    <t>AT1G71090.1</t>
  </si>
  <si>
    <t>HanXRQChr15g0464211.r1.2.494</t>
  </si>
  <si>
    <t>Lsat_1_v5_gn_8_166381.2</t>
  </si>
  <si>
    <t>Solyc01g079640.3.1</t>
  </si>
  <si>
    <t>AT2G25920.1</t>
  </si>
  <si>
    <t>HanXRQChr14g0445461.r1.2.494</t>
  </si>
  <si>
    <t>Lsat_1_v5_gn_2_66260.1</t>
  </si>
  <si>
    <t>Solyc01g097810.3.1</t>
  </si>
  <si>
    <t>AT3G04870.1</t>
  </si>
  <si>
    <t>HanXRQChr12g0359011.r1.2.494</t>
  </si>
  <si>
    <t>Lsat_1_v5_gn_5_79500.1</t>
  </si>
  <si>
    <t>Solyc04g080930.3.1</t>
  </si>
  <si>
    <t>AT2G26350.1</t>
  </si>
  <si>
    <t>1/3/4/5/7/9/11</t>
  </si>
  <si>
    <t>435188 (OR8814)</t>
  </si>
  <si>
    <t>HanXRQChr07g0195281.r1.2.494</t>
  </si>
  <si>
    <t>Lsat_1_v5_gn_3_120281.3</t>
  </si>
  <si>
    <t>Solyc09g007370.3.1</t>
  </si>
  <si>
    <t>AT2G43190.1</t>
  </si>
  <si>
    <t>HanXRQChr11g0333531.r1.2.494</t>
  </si>
  <si>
    <t>Lsat_1_v5_gn_7_77761.3</t>
  </si>
  <si>
    <t>Solyc01g104310.3.1</t>
  </si>
  <si>
    <t>AT1G33270.1</t>
  </si>
  <si>
    <t>HanXRQChr13g0402411.r1.2.494</t>
  </si>
  <si>
    <t>Lsat_1_v5_gn_6_21681.1</t>
  </si>
  <si>
    <t>Solyc08g067430.3.1</t>
  </si>
  <si>
    <t>AT2G25605.1</t>
  </si>
  <si>
    <t>HanXRQChr12g0363581.r1.2.494</t>
  </si>
  <si>
    <t>Lsat_1_v5_gn_8_44280.1</t>
  </si>
  <si>
    <t>Solyc05g026570.3.1</t>
  </si>
  <si>
    <t>AT2G01590.1</t>
  </si>
  <si>
    <t>HanXRQChr13g0402151.r1.2.494</t>
  </si>
  <si>
    <t>Lsat_1_v5_gn_2_32160.1</t>
  </si>
  <si>
    <t>Solyc11g072090.2.1</t>
  </si>
  <si>
    <t>AT5G19485.1</t>
  </si>
  <si>
    <t>HanXRQChr15g0473641.r1.2.494</t>
  </si>
  <si>
    <t>Lsat_1_v5_gn_3_90121.1</t>
  </si>
  <si>
    <t>Solyc02g093120.3.1</t>
  </si>
  <si>
    <t>AT2G42240.1</t>
  </si>
  <si>
    <t>HanXRQChr16g0502641.r1.2.494</t>
  </si>
  <si>
    <t>Lsat_1_v5_gn_1_71660.1</t>
  </si>
  <si>
    <t>Solyc09g098390.3.1</t>
  </si>
  <si>
    <t>AT2G43370.1</t>
  </si>
  <si>
    <t>HanXRQChr05g0136321.r1.2.494</t>
  </si>
  <si>
    <t>Lsat_1_v5_gn_8_71660.1</t>
  </si>
  <si>
    <t>Solyc01g100930.3.1</t>
  </si>
  <si>
    <t>AT1G09390.1</t>
  </si>
  <si>
    <t>HanXRQChr16g0529461.r1.2.494</t>
  </si>
  <si>
    <t>Lsat_1_v5_gn_4_15820.1</t>
  </si>
  <si>
    <t>Solyc04g007260.3.1</t>
  </si>
  <si>
    <t>AT1G68260.1</t>
  </si>
  <si>
    <t>HanXRQChr14g0441241.r1.2.494</t>
  </si>
  <si>
    <t>Lsat_1_v5_gn_2_78040.1</t>
  </si>
  <si>
    <t>Solyc02g084810.3.1</t>
  </si>
  <si>
    <t>AT4G36440.1</t>
  </si>
  <si>
    <t>HanXRQChr04g0119541.r1.2.494</t>
  </si>
  <si>
    <t>Lsat_1_v5_gn_7_31101.3</t>
  </si>
  <si>
    <t>Solyc02g069640.3.1</t>
  </si>
  <si>
    <t>AT4G20410.1</t>
  </si>
  <si>
    <t>HanXRQChr08g0225371.r1.2.494</t>
  </si>
  <si>
    <t>Lsat_1_v5_gn_8_2721.1</t>
  </si>
  <si>
    <t>Solyc11g006080.2.1</t>
  </si>
  <si>
    <t>AT3G04560.1</t>
  </si>
  <si>
    <t>HanXRQChr15g0488381.r1.2.494</t>
  </si>
  <si>
    <t>Lsat_1_v5_gn_4_181880.1</t>
  </si>
  <si>
    <t>Solyc09g009290.3.1</t>
  </si>
  <si>
    <t>AT5G40160.1</t>
  </si>
  <si>
    <t>HanXRQChr15g0476901.r1.2.494</t>
  </si>
  <si>
    <t>Lsat_1_v5_gn_3_51980.2</t>
  </si>
  <si>
    <t>Solyc05g007680.1.1</t>
  </si>
  <si>
    <t>AT1G26761.1</t>
  </si>
  <si>
    <t>HanXRQChr08g0209781.r1.2.494</t>
  </si>
  <si>
    <t>Lsat_1_v5_gn_8_147520.1</t>
  </si>
  <si>
    <t>Solyc05g015860.3.1</t>
    <phoneticPr fontId="3" type="noConversion"/>
  </si>
  <si>
    <t>AT1G27980.1</t>
  </si>
  <si>
    <t>HanXRQChr14g0430701.r1.2.494</t>
  </si>
  <si>
    <t>Lsat_1_v5_gn_4_168700.1</t>
  </si>
  <si>
    <t>Solyc01g100190.3.1</t>
  </si>
  <si>
    <t>AT4G37190.1</t>
  </si>
  <si>
    <t>AT4G37090.1</t>
  </si>
  <si>
    <t>HanXRQChr16g0502401.r1.2.494</t>
  </si>
  <si>
    <t>Lsat_1_v5_gn_4_110420.2</t>
  </si>
  <si>
    <t>Solyc08g007440.2.1</t>
  </si>
  <si>
    <t>AT1G62730.1</t>
  </si>
  <si>
    <t>1/3/4/5/7/10</t>
  </si>
  <si>
    <t>435091 (OR8818)</t>
  </si>
  <si>
    <t>HanXRQChr02g0049591.r1.2.494</t>
  </si>
  <si>
    <t>Lsat_1_v5_gn_6_2361.1</t>
  </si>
  <si>
    <t>Solyc08g079110.3.1</t>
  </si>
  <si>
    <t>AT1G12250.1</t>
  </si>
  <si>
    <t>HanXRQChr03g0076481.r1.2.494</t>
  </si>
  <si>
    <t>Lsat_1_v5_gn_2_47780.3</t>
  </si>
  <si>
    <t>Solyc12g005050.2.1</t>
  </si>
  <si>
    <t>AT1G50710.1</t>
  </si>
  <si>
    <t>HanXRQChr01g0029361.r1.2.494</t>
  </si>
  <si>
    <t>Lsat_1_v5_gn_1_49160.1</t>
  </si>
  <si>
    <t>Solyc07g043600.3.1</t>
  </si>
  <si>
    <t>AT3G59040.1</t>
  </si>
  <si>
    <t>HanXRQChr08g0228441.r1.2.494</t>
  </si>
  <si>
    <t>Lsat_1_v5_gn_9_14381.1</t>
  </si>
  <si>
    <t>Solyc09g031780.3.1</t>
  </si>
  <si>
    <t>AT1G06950.1</t>
  </si>
  <si>
    <t>435058 (OR8646)</t>
  </si>
  <si>
    <t>HanXRQChr07g0186971.r1.2.494</t>
  </si>
  <si>
    <t>Lsat_1_v5_gn_6_10661.1</t>
  </si>
  <si>
    <t>Solyc08g079820.3.1</t>
  </si>
  <si>
    <t>AT4G11980.1</t>
  </si>
  <si>
    <t>HanXRQChr05g0145921.r1.2.494</t>
  </si>
  <si>
    <t>Lsat_1_v5_gn_6_116841.1</t>
  </si>
  <si>
    <t>Solyc05g053430.3.1</t>
  </si>
  <si>
    <t>AT3G16980.1</t>
  </si>
  <si>
    <t>HanXRQChr01g0018511.r1.2.494</t>
  </si>
  <si>
    <t>Lsat_1_v5_gn_8_7620.1</t>
  </si>
  <si>
    <t>Solyc10g037980.2.1</t>
  </si>
  <si>
    <t>AT5G42850.1</t>
  </si>
  <si>
    <t>HanXRQChr15g0472641.r1.2.494</t>
  </si>
  <si>
    <t>Lsat_1_v5_gn_3_86181.3</t>
  </si>
  <si>
    <t>Solyc02g092390.3.1</t>
  </si>
  <si>
    <t>AT3G49890.1</t>
  </si>
  <si>
    <t>HanXRQChr09g0250811.r1.2.494</t>
  </si>
  <si>
    <t>Lsat_1_v5_gn_9_114260.1</t>
  </si>
  <si>
    <t>Solyc01g106450.3.1</t>
  </si>
  <si>
    <t>AT4G33670.1</t>
  </si>
  <si>
    <t>HanXRQChr04g0117441.r1.2.494</t>
  </si>
  <si>
    <t>Lsat_1_v5_gn_7_33840.1</t>
  </si>
  <si>
    <t>Solyc01g073660.3.1</t>
  </si>
  <si>
    <t>AT2G44280.1</t>
  </si>
  <si>
    <t>HanXRQChr07g0193161.r1.2.494</t>
  </si>
  <si>
    <t>Lsat_1_v5_gn_6_36700.2</t>
  </si>
  <si>
    <t>Solyc01g105040.3.1</t>
  </si>
  <si>
    <t>AT3G58520.1</t>
  </si>
  <si>
    <t>HanXRQChr10g0284091.r1.2.494</t>
  </si>
  <si>
    <t>Lsat_1_v5_gn_8_64360.1</t>
  </si>
  <si>
    <t>Solyc07g006330.2.1</t>
  </si>
  <si>
    <t>AT4G28030.1</t>
  </si>
  <si>
    <t>HanXRQChr08g0210761.r1.2.494</t>
  </si>
  <si>
    <t>Lsat_1_v5_gn_8_50900.1</t>
  </si>
  <si>
    <t>Solyc05g007780.3.1</t>
  </si>
  <si>
    <t>AT1G14150.1</t>
  </si>
  <si>
    <t>HanXRQChr13g0387301.r1.2.494</t>
  </si>
  <si>
    <t>Lsat_1_v5_gn_8_31460.1</t>
  </si>
  <si>
    <t>Solyc11g010580.2.1</t>
  </si>
  <si>
    <t>AT3G27230.1</t>
  </si>
  <si>
    <t>HanXRQChr16g0528531.r1.2.494</t>
  </si>
  <si>
    <t>Lsat_1_v5_gn_4_64620.1</t>
  </si>
  <si>
    <t>Solyc01g008260.3.1</t>
  </si>
  <si>
    <t>AT5G08320.1</t>
  </si>
  <si>
    <t>HanXRQChr12g0374971.r1.2.494</t>
  </si>
  <si>
    <t>Lsat_1_v5_gn_0_45320.1</t>
  </si>
  <si>
    <t>Solyc01g109060.3.1</t>
  </si>
  <si>
    <t>AT2G15630.1</t>
  </si>
  <si>
    <t>HanXRQChr10g0310911.r1.2.494</t>
  </si>
  <si>
    <t>Lsat_1_v5_gn_5_134821.1</t>
  </si>
  <si>
    <t>Solyc03g121530.3.1</t>
  </si>
  <si>
    <t>AT3G13740.1</t>
  </si>
  <si>
    <t>HanXRQChr08g0234401.r1.2.494</t>
  </si>
  <si>
    <t>Lsat_1_v5_gn_5_33620.1</t>
  </si>
  <si>
    <t>Solyc11g071220.2.1</t>
  </si>
  <si>
    <t>AT5G11600.1</t>
  </si>
  <si>
    <t>HanXRQChr16g0519041.r1.2.494</t>
  </si>
  <si>
    <t>Lsat_1_v5_gn_4_48400.1</t>
  </si>
  <si>
    <t>Solyc02g072520.3.1</t>
  </si>
  <si>
    <t>AT5G45800.1</t>
  </si>
  <si>
    <t>HanXRQChr16g0503331.r1.2.494</t>
  </si>
  <si>
    <t>Lsat_1_v5_gn_0_10501.1</t>
  </si>
  <si>
    <t>Solyc03g098610.3.1</t>
  </si>
  <si>
    <t>AT3G19180.1</t>
  </si>
  <si>
    <t>HanXRQChr06g0179971.r1.2.494</t>
  </si>
  <si>
    <t>Lsat_1_v5_gn_8_95001.1</t>
  </si>
  <si>
    <t>Solyc12g007100.2.1</t>
  </si>
  <si>
    <t>AT5G19540.1</t>
  </si>
  <si>
    <t>HanXRQChr08g0228141.r1.2.494</t>
  </si>
  <si>
    <t>Lsat_1_v5_gn_3_23200.2</t>
  </si>
  <si>
    <t>Solyc11g008720.2.1</t>
    <phoneticPr fontId="3" type="noConversion"/>
  </si>
  <si>
    <t>AT1G64880.1</t>
  </si>
  <si>
    <t>HanXRQChr09g0245831.r1.2.494</t>
  </si>
  <si>
    <t>Lsat_1_v5_gn_6_117920.1</t>
  </si>
  <si>
    <t>Solyc12g098950.2.1</t>
  </si>
  <si>
    <t>AT3G17440.1</t>
  </si>
  <si>
    <t>HanXRQChr03g0081051.r1.2.494</t>
  </si>
  <si>
    <t>Lsat_1_v5_gn_5_56941.2</t>
  </si>
  <si>
    <t>Solyc08g005570.3.1</t>
    <phoneticPr fontId="3" type="noConversion"/>
  </si>
  <si>
    <t>AT3G45890.1</t>
  </si>
  <si>
    <t>HanXRQChr07g0202151.r1.2.494</t>
  </si>
  <si>
    <t>Lsat_1_v5_gn_7_53861.3</t>
  </si>
  <si>
    <t>Solyc05g044630.3.1</t>
  </si>
  <si>
    <t>AT4G25910.1</t>
  </si>
  <si>
    <t>HanXRQChr06g0167981.r1.2.494</t>
  </si>
  <si>
    <t>Lsat_1_v5_gn_8_167200.3</t>
  </si>
  <si>
    <t>Solyc03g078025.1.1</t>
  </si>
  <si>
    <t>AT2G47020.1</t>
  </si>
  <si>
    <t>HanXRQChr10g0302691.r1.2.494</t>
  </si>
  <si>
    <t>Lsat_1_v5_gn_5_128041.1</t>
  </si>
  <si>
    <t>Solyc07g063010.3.1</t>
  </si>
  <si>
    <t>AT3G15290.1</t>
  </si>
  <si>
    <t>HanXRQChr16g0525351.r1.2.494</t>
  </si>
  <si>
    <t>Lsat_1_v5_gn_4_30541.1</t>
  </si>
  <si>
    <t>Solyc01g068475.1.1</t>
    <phoneticPr fontId="3" type="noConversion"/>
  </si>
  <si>
    <t>AT2G38780.1</t>
  </si>
  <si>
    <t>HanXRQChr05g0143001.r1.2.494</t>
  </si>
  <si>
    <t>Lsat_1_v5_gn_8_67640.1</t>
  </si>
  <si>
    <t>Solyc10g054272.1.1</t>
  </si>
  <si>
    <t>AT4G25840.1</t>
  </si>
  <si>
    <t>HanXRQChr12g0381711.r1.2.494</t>
  </si>
  <si>
    <t>Lsat_1_v5_gn_3_65081.1</t>
  </si>
  <si>
    <t>Solyc04g014480.3.1</t>
  </si>
  <si>
    <t>AT5G37670.1</t>
  </si>
  <si>
    <t>HanXRQChr17g0558331.r1.2.494</t>
  </si>
  <si>
    <t>Lsat_1_v5_gn_8_147101.1</t>
  </si>
  <si>
    <t>Solyc06g069210.3.1</t>
  </si>
  <si>
    <t>AT3G18480.1</t>
  </si>
  <si>
    <t>Lsat_1_v5_gn_6_87641.3</t>
  </si>
  <si>
    <t>Solyc06g073120.3.1</t>
  </si>
  <si>
    <t>AT1G12650.1</t>
  </si>
  <si>
    <t>HanXRQChr16g0505961.r1.2.494</t>
  </si>
  <si>
    <t>Lsat_1_v5_gn_7_91160.1</t>
  </si>
  <si>
    <t>Solyc05g032880.3.1</t>
  </si>
  <si>
    <t>AT5G53070.1</t>
  </si>
  <si>
    <t>HanXRQChr01g0008471.r1.2.494</t>
  </si>
  <si>
    <t>Lsat_1_v5_gn_1_120360.1</t>
  </si>
  <si>
    <t>Solyc02g077310.3.1</t>
  </si>
  <si>
    <t>AT4G18460.1</t>
  </si>
  <si>
    <t>HanXRQChr05g0139661.r1.2.494</t>
  </si>
  <si>
    <t>Lsat_1_v5_gn_4_68441.1</t>
  </si>
  <si>
    <t>Solyc01g110270.3.1</t>
  </si>
  <si>
    <t>AT4G39040.1</t>
  </si>
  <si>
    <t>HanXRQChr12g0367761.r1.2.494</t>
  </si>
  <si>
    <t>Lsat_1_v5_gn_8_21161.1</t>
  </si>
  <si>
    <t>Solyc04g049720.3.1</t>
  </si>
  <si>
    <t>AT5G13520.1</t>
  </si>
  <si>
    <t>HanXRQChr02g0049431.r1.2.494</t>
  </si>
  <si>
    <t>Lsat_1_v5_gn_6_1901.1</t>
  </si>
  <si>
    <t>Solyc08g079040.1.1</t>
  </si>
  <si>
    <t>AT4G22580.1</t>
  </si>
  <si>
    <t>HanXRQChr16g0519591.r1.2.494</t>
  </si>
  <si>
    <t>Lsat_1_v5_gn_4_46140.1</t>
  </si>
  <si>
    <t>Solyc05g053310.3.1</t>
  </si>
  <si>
    <t>AT3G17210.1</t>
  </si>
  <si>
    <t>HanXRQChr04g0100731.r1.2.494</t>
  </si>
  <si>
    <t>Lsat_1_v5_gn_5_9541.1</t>
  </si>
  <si>
    <t>Solyc03g111370.3.1</t>
  </si>
  <si>
    <t>AT5G63280.1</t>
  </si>
  <si>
    <t>HanXRQChr15g0465711.r1.2.494</t>
  </si>
  <si>
    <t>Lsat_1_v5_gn_9_1100.1</t>
  </si>
  <si>
    <t>Solyc09g074920.3.1</t>
  </si>
  <si>
    <t>AT4G02485.1</t>
  </si>
  <si>
    <t>HanXRQChr01g0008611.r1.2.494</t>
  </si>
  <si>
    <t>Lsat_1_v5_gn_5_163881.1</t>
  </si>
  <si>
    <t>Solyc03g051780.2.1</t>
  </si>
  <si>
    <t>AT3G57790.1</t>
  </si>
  <si>
    <t>HanXRQChr17g0537451.r1.2.494</t>
  </si>
  <si>
    <t>Lsat_1_v5_gn_3_19861.1</t>
  </si>
  <si>
    <t>Solyc08g075280.3.1</t>
  </si>
  <si>
    <t>AT4G19390.1</t>
  </si>
  <si>
    <t>HanXRQChr02g0054021.r1.2.494</t>
  </si>
  <si>
    <t>Lsat_1_v5_gn_4_150821.1</t>
  </si>
  <si>
    <t>Solyc02g085470.3.1</t>
  </si>
  <si>
    <t>AT4G36650.1</t>
  </si>
  <si>
    <t>HanXRQChr16g0512081.r1.2.494</t>
  </si>
  <si>
    <t>Lsat_1_v5_gn_9_48821.1</t>
  </si>
  <si>
    <t>Solyc11g013170.2.1</t>
  </si>
  <si>
    <t>AT1G77670.1</t>
  </si>
  <si>
    <t>HanXRQChr09g0241461.r1.2.494</t>
  </si>
  <si>
    <t>Lsat_1_v5_gn_8_166560.3</t>
  </si>
  <si>
    <t>Solyc07g066620.3.1</t>
  </si>
  <si>
    <t>AT1G56180.1</t>
  </si>
  <si>
    <t>HanXRQChr17g0547651.r1.2.494</t>
  </si>
  <si>
    <t>Lsat_1_v5_gn_5_99881.1</t>
  </si>
  <si>
    <t>Solyc06g071950.2.1</t>
    <phoneticPr fontId="3" type="noConversion"/>
  </si>
  <si>
    <t>AT5G19980.1</t>
  </si>
  <si>
    <t>HanXRQChr13g0396001.r1.2.494</t>
  </si>
  <si>
    <t>Lsat_1_v5_gn_5_160501.1</t>
  </si>
  <si>
    <t>Solyc04g016250.3.1</t>
  </si>
  <si>
    <t>AT2G41600.5</t>
  </si>
  <si>
    <t>HanXRQChr01g0027531.r1.2.494</t>
  </si>
  <si>
    <t>Lsat_1_v5_gn_1_52961.1</t>
  </si>
  <si>
    <t>Solyc10g086210.2.1</t>
  </si>
  <si>
    <t>AT2G37020.1</t>
  </si>
  <si>
    <t>HanXRQChr02g0032381.r1.2.494</t>
  </si>
  <si>
    <t>Lsat_1_v5_gn_8_94841.2</t>
  </si>
  <si>
    <t>Solyc04g080950.3.1</t>
  </si>
  <si>
    <t>AT5G43680.1</t>
  </si>
  <si>
    <t>HanXRQChr14g0445751.r1.2.494</t>
  </si>
  <si>
    <t>Lsat_1_v5_gn_2_67081.1</t>
  </si>
  <si>
    <t>Solyc02g079130.3.1</t>
  </si>
  <si>
    <t>AT3G04950.1</t>
  </si>
  <si>
    <t>HanXRQChr09g0241901.r1.2.494</t>
  </si>
  <si>
    <t>Lsat_1_v5_gn_9_48361.1</t>
  </si>
  <si>
    <t>Solyc12g094720.2.1</t>
  </si>
  <si>
    <t>AT1G76450.1</t>
  </si>
  <si>
    <t>HanXRQChr15g0464891.r1.2.494</t>
  </si>
  <si>
    <t>Lsat_1_v5_gn_4_173980.1</t>
  </si>
  <si>
    <t>Solyc02g065685.1.1</t>
  </si>
  <si>
    <t>AT5G49550.1</t>
  </si>
  <si>
    <t>HanXRQChr09g0273421.r1.2.494</t>
  </si>
  <si>
    <t>Lsat_1_v5_gn_4_82740.1</t>
  </si>
  <si>
    <t>Solyc03g097420.3.1</t>
    <phoneticPr fontId="3" type="noConversion"/>
  </si>
  <si>
    <t>AT5G50720.1</t>
  </si>
  <si>
    <t>HanXRQChr03g0066481.r1.2.494</t>
  </si>
  <si>
    <t>Lsat_1_v5_gn_9_116181.1</t>
  </si>
  <si>
    <t>Solyc01g104600.3.1</t>
  </si>
  <si>
    <t>AT4G14110.1</t>
  </si>
  <si>
    <t>HanXRQChr06g0163691.r1.2.494</t>
  </si>
  <si>
    <t>Lsat_1_v5_gn_8_164201.1</t>
  </si>
  <si>
    <t>Solyc08g074670.3.1</t>
  </si>
  <si>
    <t>AT3G52860.1</t>
  </si>
  <si>
    <t>HanXRQChr12g0379661.r1.2.494</t>
  </si>
  <si>
    <t>Lsat_1_v5_gn_5_37781.3</t>
  </si>
  <si>
    <t>Solyc01g006800.3.1</t>
  </si>
  <si>
    <t>AT3G59990.1</t>
  </si>
  <si>
    <t>HanXRQChr14g0460961.r1.2.494</t>
  </si>
  <si>
    <t>Lsat_1_v5_gn_2_127360.1</t>
  </si>
  <si>
    <t>Solyc06g048530.3.1</t>
  </si>
  <si>
    <t>AT3G10850.1</t>
  </si>
  <si>
    <t>HanXRQChr15g0493861.r1.2.494</t>
  </si>
  <si>
    <t>Lsat_1_v5_gn_1_97861.3</t>
  </si>
  <si>
    <t>Solyc01g068450.3.1</t>
  </si>
  <si>
    <t>AT3G15750.1</t>
  </si>
  <si>
    <t>HanXRQChr03g0090171.r1.2.494</t>
  </si>
  <si>
    <t>Lsat_1_v5_gn_3_110980.1</t>
  </si>
  <si>
    <t>Solyc11g005200.2.1</t>
  </si>
  <si>
    <t>AT2G43080.1</t>
  </si>
  <si>
    <t>HanXRQChr01g0017591.r1.2.494</t>
  </si>
  <si>
    <t>Lsat_1_v5_gn_1_82580.1</t>
  </si>
  <si>
    <t>Solyc08g015690.3.1</t>
    <phoneticPr fontId="3" type="noConversion"/>
  </si>
  <si>
    <t>AT2G44060.1</t>
  </si>
  <si>
    <t>434790 (OR9117)</t>
  </si>
  <si>
    <t>HanXRQChr16g0524621.r1.2.494</t>
  </si>
  <si>
    <t>Lsat_1_v5_gn_9_123421.1</t>
  </si>
  <si>
    <t>Solyc01g099130.3.1</t>
  </si>
  <si>
    <t>AT1G55000.1</t>
  </si>
  <si>
    <t>1/3/4/5/8</t>
    <phoneticPr fontId="3" type="noConversion"/>
  </si>
  <si>
    <t>434783 (OR9145)</t>
  </si>
  <si>
    <t>Lsat_1_v5_gn_1_74920.1</t>
  </si>
  <si>
    <t>Solyc06g053430.3.1</t>
  </si>
  <si>
    <t>AT1G05720.1</t>
  </si>
  <si>
    <t>HanXRQChr03g0074031.r1.2.494</t>
  </si>
  <si>
    <t>Lsat_1_v5_gn_9_89740.1</t>
  </si>
  <si>
    <t>Solyc07g065590.3.1</t>
  </si>
  <si>
    <t>AT5G55810.1</t>
  </si>
  <si>
    <t>HanXRQChr04g0119081.r1.2.494</t>
  </si>
  <si>
    <t>Lsat_1_v5_gn_7_29360.1</t>
  </si>
  <si>
    <t>Solyc02g081940.3.1</t>
  </si>
  <si>
    <t>AT4G19610.1</t>
  </si>
  <si>
    <t>HanXRQChr06g0167821.r1.2.494</t>
  </si>
  <si>
    <t>Lsat_1_v5_gn_8_166540.1</t>
  </si>
  <si>
    <t>Solyc01g079590.3.1</t>
  </si>
  <si>
    <t>AT3G62580.1</t>
  </si>
  <si>
    <t>1/3/4/5/8</t>
    <phoneticPr fontId="3" type="noConversion"/>
  </si>
  <si>
    <t>434760 (OR8649)</t>
  </si>
  <si>
    <t>HanXRQChr11g0344071.r1.2.494</t>
  </si>
  <si>
    <t>Lsat_1_v5_gn_0_4920.1</t>
  </si>
  <si>
    <t>Solyc01g088470.3.1</t>
  </si>
  <si>
    <t>AT3G20230.1</t>
  </si>
  <si>
    <t>434755 (OR8867)</t>
  </si>
  <si>
    <t>HanXRQChr09g0255521.r1.2.494</t>
  </si>
  <si>
    <t>Lsat_1_v5_gn_4_184580.1</t>
  </si>
  <si>
    <t>Solyc02g093550.3.1</t>
  </si>
  <si>
    <t>AT3G01660.1</t>
  </si>
  <si>
    <t>HanXRQChr12g0360421.r1.2.494</t>
  </si>
  <si>
    <t>Lsat_1_v5_gn_5_136600.1</t>
  </si>
  <si>
    <t>Solyc03g122310.3.1</t>
  </si>
  <si>
    <t>AT1G54100.1</t>
  </si>
  <si>
    <t>HanXRQChr04g0118591.r1.2.494</t>
  </si>
  <si>
    <t>Lsat_1_v5_gn_7_29840.2</t>
  </si>
  <si>
    <t>Solyc02g070550.3.1</t>
  </si>
  <si>
    <t>AT5G46250.1</t>
  </si>
  <si>
    <t>HanXRQChr01g0015101.r1.2.494</t>
  </si>
  <si>
    <t>Lsat_1_v5_gn_5_182580.1</t>
  </si>
  <si>
    <t>Solyc02g079730.3.1</t>
  </si>
  <si>
    <t>AT4G28590.1</t>
  </si>
  <si>
    <t>HanXRQChr14g0437971.r1.2.494</t>
  </si>
  <si>
    <t>Lsat_1_v5_gn_2_59100.3</t>
  </si>
  <si>
    <t>Solyc03g083300.3.1</t>
  </si>
  <si>
    <t>AT1G16430.1</t>
  </si>
  <si>
    <t>HanXRQChr11g0327791.r1.2.494</t>
  </si>
  <si>
    <t>Lsat_1_v5_gn_6_103081.1</t>
  </si>
  <si>
    <t>Solyc06g054080.3.1</t>
  </si>
  <si>
    <t>AT3G22590.1</t>
  </si>
  <si>
    <t>434734 (OR8847)</t>
  </si>
  <si>
    <t>HanXRQChr06g0172881.r1.2.494</t>
  </si>
  <si>
    <t>Lsat_1_v5_gn_3_21081.1</t>
  </si>
  <si>
    <t>Solyc06g083060.3.1</t>
    <phoneticPr fontId="3" type="noConversion"/>
  </si>
  <si>
    <t>AT1G68310.2</t>
  </si>
  <si>
    <t>HanXRQChr15g0476911.r1.2.494</t>
  </si>
  <si>
    <t>Lsat_1_v5_gn_3_51960.1</t>
  </si>
  <si>
    <t>Solyc07g017410.3.1</t>
  </si>
  <si>
    <t>AT1G26750.1</t>
  </si>
  <si>
    <t>HanXRQChr06g0182301.r1.2.494</t>
  </si>
  <si>
    <t>Lsat_1_v5_gn_8_99960.2</t>
  </si>
  <si>
    <t>Solyc09g014320.3.1</t>
  </si>
  <si>
    <t>AT5G01230.1</t>
  </si>
  <si>
    <t>434709 (OR9085)</t>
  </si>
  <si>
    <t>HanXRQChr12g0378471.r1.2.494</t>
  </si>
  <si>
    <t>Lsat_1_v5_gn_3_94020.1</t>
  </si>
  <si>
    <t>Solyc07g064940.3.1</t>
  </si>
  <si>
    <t>AT4G37200.1</t>
  </si>
  <si>
    <t>Solyc09g065510.3.1</t>
  </si>
  <si>
    <t>AT4G04614.1</t>
  </si>
  <si>
    <t>HanXRQChr12g0376481.r1.2.494</t>
  </si>
  <si>
    <t>Lsat_1_v5_gn_9_32940.1</t>
  </si>
  <si>
    <t>Solyc03g034190.3.1</t>
  </si>
  <si>
    <t>AT5G15760.1</t>
  </si>
  <si>
    <t>HanXRQChr04g0105951.r1.2.494</t>
  </si>
  <si>
    <t>Lsat_1_v5_gn_9_50040.1</t>
  </si>
  <si>
    <t>Solyc06g073090.3.1</t>
  </si>
  <si>
    <t>AT5G24490.1</t>
  </si>
  <si>
    <t>434674 (OR8661)</t>
  </si>
  <si>
    <t>HanXRQChr15g0477161.r1.2.494</t>
  </si>
  <si>
    <t>Lsat_1_v5_gn_3_53680.1</t>
  </si>
  <si>
    <t>Solyc04g005350.3.1</t>
  </si>
  <si>
    <t>AT1G13690.1</t>
  </si>
  <si>
    <t>HanXRQChr17g0553541.r1.2.494</t>
  </si>
  <si>
    <t>Lsat_1_v5_gn_8_133041.1</t>
  </si>
  <si>
    <t>Solyc12g010680.2.1</t>
  </si>
  <si>
    <t>AT1G03650.1</t>
  </si>
  <si>
    <t>HanXRQChr14g0440531.r1.2.494</t>
  </si>
  <si>
    <t>Lsat_1_v5_gn_2_77500.1</t>
  </si>
  <si>
    <t>Solyc02g084990.3.1</t>
  </si>
  <si>
    <t>AT5G66460.1</t>
  </si>
  <si>
    <t>HanXRQChr01g0016071.r1.2.494</t>
  </si>
  <si>
    <t>Lsat_1_v5_gn_1_105840.1</t>
  </si>
  <si>
    <t>Solyc01g087530.3.1</t>
  </si>
  <si>
    <t>AT3G08650.1</t>
  </si>
  <si>
    <t>HanXRQChr16g0530681.r1.2.494</t>
  </si>
  <si>
    <t>Lsat_1_v5_gn_3_75880.1</t>
  </si>
  <si>
    <t>Solyc02g084950.3.1</t>
  </si>
  <si>
    <t>AT4G36470.1</t>
  </si>
  <si>
    <t>HanXRQChr03g0066991.r1.2.494</t>
  </si>
  <si>
    <t>Lsat_1_v5_gn_5_180141.1</t>
  </si>
  <si>
    <t>Solyc06g008110.3.1</t>
  </si>
  <si>
    <t>AT2G20330.1</t>
  </si>
  <si>
    <t>HanXRQChr10g0294521.r1.2.494</t>
  </si>
  <si>
    <t>Lsat_1_v5_gn_5_103781.4</t>
  </si>
  <si>
    <t>Solyc10g044910.2.1</t>
  </si>
  <si>
    <t>AT4G06676.1</t>
  </si>
  <si>
    <t>HanXRQChr16g0515711.r1.2.494</t>
  </si>
  <si>
    <t>Lsat_1_v5_gn_4_64060.1</t>
  </si>
  <si>
    <t>Solyc04g015120.3.1</t>
  </si>
  <si>
    <t>AT5G47740.1</t>
  </si>
  <si>
    <t>HanXRQChr01g0026311.r1.2.494</t>
  </si>
  <si>
    <t>Lsat_1_v5_gn_1_56320.1</t>
  </si>
  <si>
    <t>Solyc02g090010.2.1</t>
  </si>
  <si>
    <t>AT4G10100.1</t>
    <phoneticPr fontId="3" type="noConversion"/>
  </si>
  <si>
    <t>HanXRQChr17g0540981.r1.2.494</t>
  </si>
  <si>
    <t>Lsat_1_v5_gn_3_36300.1</t>
  </si>
  <si>
    <t>Solyc02g014860.3.1</t>
  </si>
  <si>
    <t>AT5G23240.1</t>
  </si>
  <si>
    <t>HanXRQChr06g0180531.r1.2.494</t>
  </si>
  <si>
    <t>Lsat_1_v5_gn_8_61340.1</t>
  </si>
  <si>
    <t>Solyc07g007630.3.1</t>
  </si>
  <si>
    <t>AT1G60430.1</t>
  </si>
  <si>
    <t>HanXRQChr04g0109451.r1.2.494</t>
  </si>
  <si>
    <t>Lsat_1_v5_gn_5_101461.3</t>
  </si>
  <si>
    <t>Solyc11g012920.2.1</t>
  </si>
  <si>
    <t>AT1G44780.2</t>
  </si>
  <si>
    <t>HanXRQChr03g0080911.r1.2.494</t>
  </si>
  <si>
    <t>Lsat_1_v5_gn_5_51901.1</t>
  </si>
  <si>
    <t>Solyc01g080530.3.1</t>
  </si>
  <si>
    <t>AT3G06300.1</t>
  </si>
  <si>
    <t>HanXRQChr09g0273061.r1.2.494</t>
  </si>
  <si>
    <t>Lsat_1_v5_gn_4_76740.1</t>
  </si>
  <si>
    <t>Solyc12g098640.2.1</t>
  </si>
  <si>
    <t>AT5G50375.1</t>
  </si>
  <si>
    <t>HanXRQChr04g0106151.r1.2.494</t>
  </si>
  <si>
    <t>Lsat_1_v5_gn_8_166701.1</t>
  </si>
  <si>
    <t>Solyc06g084615.1.1</t>
  </si>
  <si>
    <t>AT4G01995.1</t>
  </si>
  <si>
    <t>HanXRQChr05g0137991.r1.2.494</t>
  </si>
  <si>
    <t>Lsat_1_v5_gn_8_93401.3</t>
  </si>
  <si>
    <t>Solyc12g007010.2.1</t>
  </si>
  <si>
    <t>AT3G24430.1</t>
  </si>
  <si>
    <t>HanXRQChr10g0303621.r1.2.494</t>
  </si>
  <si>
    <t>Lsat_1_v5_gn_5_108680.3</t>
  </si>
  <si>
    <t>Solyc01g105460.3.1</t>
  </si>
  <si>
    <t>AT1G60600.2</t>
  </si>
  <si>
    <t>HanXRQChr12g0364201.r1.2.494</t>
  </si>
  <si>
    <t>Lsat_1_v5_gn_9_97941.1</t>
  </si>
  <si>
    <t>Solyc12g013870.2.1</t>
  </si>
  <si>
    <t>AT1G53120.1</t>
  </si>
  <si>
    <t>HanXRQChr09g0258721.r1.2.494</t>
  </si>
  <si>
    <t>Lsat_1_v5_gn_8_116060.1</t>
  </si>
  <si>
    <t>Solyc01g098630.3.1</t>
  </si>
  <si>
    <t>AT5G27395.2</t>
  </si>
  <si>
    <t>HanXRQChr05g0149261.r1.2.494</t>
  </si>
  <si>
    <t>Lsat_1_v5_gn_6_118081.1</t>
  </si>
  <si>
    <t>Solyc03g117320.3.1</t>
  </si>
  <si>
    <t>AT3G17465.1</t>
  </si>
  <si>
    <t>HanXRQChr13g0402061.r1.2.494</t>
  </si>
  <si>
    <t>Lsat_1_v5_gn_6_23120.1</t>
  </si>
  <si>
    <t>Solyc08g066580.3.1</t>
  </si>
  <si>
    <t>AT4G32910.1</t>
  </si>
  <si>
    <t>HanXRQChr14g0433001.r1.2.494</t>
  </si>
  <si>
    <t>Lsat_1_v5_gn_2_29261.3</t>
  </si>
  <si>
    <t>Solyc11g065180.2.1</t>
  </si>
  <si>
    <t>AT5G12410.1</t>
  </si>
  <si>
    <t>434582 (OR8826)</t>
  </si>
  <si>
    <t>HanXRQChr09g0266261.r1.2.494</t>
  </si>
  <si>
    <t>Lsat_1_v5_gn_4_183080.1</t>
  </si>
  <si>
    <t>Solyc07g009320.3.1</t>
  </si>
  <si>
    <t>AT2G19080.1</t>
  </si>
  <si>
    <t>.r1.2.494</t>
  </si>
  <si>
    <t>Lsat_1_v5_gn_6_24200.3</t>
  </si>
  <si>
    <t>Solyc10g076930.2.1</t>
  </si>
  <si>
    <t>AT3G56820.1</t>
  </si>
  <si>
    <t>HanXRQChr06g0185301.r1.2.494</t>
  </si>
  <si>
    <t>Lsat_1_v5_gn_2_2221.1</t>
  </si>
  <si>
    <t>Solyc08g042080.3.1</t>
  </si>
  <si>
    <t>AT1G20830.1</t>
  </si>
  <si>
    <t>HanXRQChr13g0406711.r1.2.494</t>
  </si>
  <si>
    <t>Lsat_1_v5_gn_3_24941.2</t>
  </si>
  <si>
    <t>Solyc09g098230.3.1</t>
  </si>
  <si>
    <t>AT1G16970.1</t>
  </si>
  <si>
    <t>HanXRQChr15g0495341.r1.2.494</t>
  </si>
  <si>
    <t>Lsat_1_v5_gn_7_100340.1</t>
  </si>
  <si>
    <t>Solyc07g062070.3.1</t>
  </si>
  <si>
    <t>AT1G17160.1</t>
  </si>
  <si>
    <t>434563 (OR8910)</t>
  </si>
  <si>
    <t>HanXRQChr08g0209001.r1.2.494</t>
  </si>
  <si>
    <t>Lsat_1_v5_gn_8_159460.1</t>
  </si>
  <si>
    <t>Solyc01g008050.3.1</t>
  </si>
  <si>
    <t>AT1G70230.1</t>
  </si>
  <si>
    <t>HanXRQChr03g0076231.r1.2.494</t>
  </si>
  <si>
    <t>Lsat_1_v5_gn_9_94980.1</t>
  </si>
  <si>
    <t>Solyc07g063950.3.1</t>
  </si>
  <si>
    <t>AT5G54600.1</t>
  </si>
  <si>
    <t>434554 (OR9126)</t>
  </si>
  <si>
    <t>HanXRQChr03g0090721.r1.2.494</t>
  </si>
  <si>
    <t>Lsat_1_v5_gn_3_113801.1</t>
  </si>
  <si>
    <t>Solyc01g008930.3.1</t>
  </si>
  <si>
    <t>AT3G09150.2</t>
  </si>
  <si>
    <t>HanXRQChr05g0129541.r1.2.494</t>
  </si>
  <si>
    <t>Lsat_1_v5_gn_7_15980.1</t>
  </si>
  <si>
    <t>Solyc05g055610.3.1</t>
  </si>
  <si>
    <t>AT4G04670.1</t>
  </si>
  <si>
    <t>HanXRQChr04g0101211.r1.2.494</t>
  </si>
  <si>
    <t>Lsat_1_v5_gn_2_14120.1</t>
  </si>
  <si>
    <t>NONE</t>
    <phoneticPr fontId="3" type="noConversion"/>
  </si>
  <si>
    <t>AT3G25940.1</t>
  </si>
  <si>
    <t>HanXRQChr01g0024511.r1.2.494</t>
  </si>
  <si>
    <t>Lsat_1_v5_gn_1_59241.1</t>
  </si>
  <si>
    <t>Solyc11g068540.2.1</t>
  </si>
  <si>
    <t>AT2G27450.1</t>
  </si>
  <si>
    <t>434534 (OR8714)</t>
  </si>
  <si>
    <t>HanXRQChr11g0339441.r1.2.494</t>
  </si>
  <si>
    <t>Lsat_1_v5_gn_9_87521.3</t>
  </si>
  <si>
    <t>Solyc11g008480.2.1</t>
  </si>
  <si>
    <t>AT3G05410.2</t>
  </si>
  <si>
    <t>HanXRQChr16g0510241.r1.2.494</t>
  </si>
  <si>
    <t>Lsat_1_v5_gn_8_105360.1</t>
  </si>
  <si>
    <t>Solyc05g009030.3.1</t>
  </si>
  <si>
    <t>AT1G80560.1</t>
  </si>
  <si>
    <t>HanXRQChr17g0570151.r1.2.494</t>
  </si>
  <si>
    <t>Lsat_1_v5_gn_4_6541.1</t>
  </si>
  <si>
    <t>Solyc12g006040.2.1</t>
  </si>
  <si>
    <t>AT4G28830.1</t>
  </si>
  <si>
    <t>HanXRQChr08g0212801.r1.2.494</t>
  </si>
  <si>
    <t>Lsat_1_v5_gn_9_20681.1</t>
  </si>
  <si>
    <t>Solyc09g009960.3.1</t>
  </si>
  <si>
    <t>AT3G11470.1</t>
  </si>
  <si>
    <t>HanXRQChr16g0514011.r1.2.494</t>
  </si>
  <si>
    <t>Lsat_1_v5_gn_5_107120.3</t>
  </si>
  <si>
    <t>Solyc01g105090.3.1</t>
  </si>
  <si>
    <t>AT4G13070.1</t>
  </si>
  <si>
    <t>HanXRQChr12g0373001.r1.2.494</t>
  </si>
  <si>
    <t>Lsat_1_v5_gn_4_161560.1</t>
  </si>
  <si>
    <t>Solyc04g077790.3.1</t>
  </si>
  <si>
    <t>AT5G22370.1</t>
  </si>
  <si>
    <t>HanXRQChr12g0362631.r1.2.494</t>
  </si>
  <si>
    <t>Lsat_1_v5_gn_8_46161.1</t>
  </si>
  <si>
    <t>Solyc01g005390.3.1</t>
  </si>
  <si>
    <t>AT2G01670.1</t>
  </si>
  <si>
    <t>Lsat_1_v5_gn_1_117760.1</t>
  </si>
  <si>
    <t>HanXRQChr17g0549011.r1.2.494</t>
  </si>
  <si>
    <t>Lsat_1_v5_gn_3_2541.1</t>
  </si>
  <si>
    <t>Solyc08g079240.3.1</t>
  </si>
  <si>
    <t>AT1G62780.1</t>
  </si>
  <si>
    <t>HanXRQChr05g0149811.r1.2.494</t>
  </si>
  <si>
    <t>Lsat_1_v5_gn_9_37260.1</t>
  </si>
  <si>
    <t>Solyc11g008990.2.1</t>
  </si>
  <si>
    <t>AT1G65260.1</t>
  </si>
  <si>
    <t>HanXRQChr01g0012131.r1.2.494</t>
  </si>
  <si>
    <t>Lsat_1_v5_gn_5_174621.1</t>
  </si>
  <si>
    <t>Solyc01g006980.3.1</t>
  </si>
  <si>
    <t>AT2G30200.1</t>
  </si>
  <si>
    <t>HanXRQChr01g0024721.r1.2.494</t>
  </si>
  <si>
    <t>Lsat_1_v5_gn_1_59641.1</t>
  </si>
  <si>
    <t>Solyc10g050850.2.1</t>
  </si>
  <si>
    <t>AT5G18200.1</t>
  </si>
  <si>
    <t>HanXRQChr11g0332851.r1.2.494</t>
  </si>
  <si>
    <t>Lsat_1_v5_gn_6_17921.1</t>
  </si>
  <si>
    <t>Solyc03g114300.3.1</t>
  </si>
  <si>
    <t>AT4G23660.1</t>
  </si>
  <si>
    <t>HanXRQChr08g0235981.r1.2.494</t>
  </si>
  <si>
    <t>Lsat_1_v5_gn_6_64520.1</t>
  </si>
  <si>
    <t>Solyc01g080480.3.1</t>
  </si>
  <si>
    <t>AT4G15520.1</t>
  </si>
  <si>
    <t>HanXRQChr10g0297801.r1.2.494</t>
  </si>
  <si>
    <t>Lsat_1_v5_gn_5_146840.1</t>
  </si>
  <si>
    <t>Solyc05g018615.1.1</t>
  </si>
  <si>
    <t>AT5G63860.1</t>
  </si>
  <si>
    <t>HanXRQChr06g0171641.r1.2.494</t>
  </si>
  <si>
    <t>Lsat_1_v5_gn_3_35160.1</t>
  </si>
  <si>
    <t>Solyc05g021100.2.1</t>
  </si>
  <si>
    <t>AT2G30880.1</t>
  </si>
  <si>
    <t>HanXRQChr13g0399331.r1.2.494</t>
  </si>
  <si>
    <t>Lsat_1_v5_gn_6_33160.1</t>
  </si>
  <si>
    <t>Solyc10g085950.2.1</t>
  </si>
  <si>
    <t>AT2G37330.1</t>
  </si>
  <si>
    <t>HanXRQChr07g0197671.r1.2.494</t>
  </si>
  <si>
    <t>Lsat_1_v5_gn_2_96480.2</t>
  </si>
  <si>
    <t>Solyc01g086860.3.1</t>
  </si>
  <si>
    <t>AT4G25315.2</t>
  </si>
  <si>
    <t>HanXRQChr03g0082361.r1.2.494</t>
  </si>
  <si>
    <t>Lsat_1_v5_gn_5_59341.1</t>
  </si>
  <si>
    <t>Solyc08g074600.3.1</t>
    <phoneticPr fontId="3" type="noConversion"/>
  </si>
  <si>
    <t>AT1G31360.1</t>
  </si>
  <si>
    <t>HanXRQChr10g0286001.r1.2.494</t>
  </si>
  <si>
    <t>Lsat_1_v5_gn_6_33001.3</t>
  </si>
  <si>
    <t>Solyc04g014390.3.1</t>
  </si>
  <si>
    <t>AT3G59650.1</t>
  </si>
  <si>
    <t>HanXRQChr12g0360161.r1.2.494</t>
  </si>
  <si>
    <t>Lsat_1_v5_gn_5_136741.1</t>
  </si>
  <si>
    <t>Solyc03g123540.3.1</t>
  </si>
  <si>
    <t>AT1G54050.1</t>
  </si>
  <si>
    <t>HanXRQChr03g0079931.r1.2.494</t>
  </si>
  <si>
    <t>Lsat_1_v5_gn_5_49321.1</t>
  </si>
  <si>
    <t>Solyc01g080330.3.1</t>
  </si>
  <si>
    <t>AT4G15470.1</t>
  </si>
  <si>
    <t>HanXRQChr11g0331711.r1.2.494</t>
  </si>
  <si>
    <t>Lsat_1_v5_gn_8_101640.1</t>
  </si>
  <si>
    <t>Solyc09g005620.3.1</t>
  </si>
  <si>
    <t>AT2G38270.1</t>
  </si>
  <si>
    <t>HanXRQChr01g0009921.r1.2.494</t>
  </si>
  <si>
    <t>Lsat_1_v5_gn_5_166481.1</t>
  </si>
  <si>
    <t>Solyc11g073160.2.1</t>
  </si>
  <si>
    <t>AT5G59750.2</t>
  </si>
  <si>
    <t>HanXRQChr03g0088131.r1.2.494</t>
  </si>
  <si>
    <t>Lsat_1_v5_gn_4_45521.1</t>
  </si>
  <si>
    <t>Solyc01g090920.3.1</t>
  </si>
  <si>
    <t>AT1G73440.1</t>
  </si>
  <si>
    <t>HanXRQChr09g0271771.r1.2.494</t>
  </si>
  <si>
    <t>Lsat_1_v5_gn_4_73321.3</t>
  </si>
  <si>
    <t>Solyc03g113880.3.1</t>
  </si>
  <si>
    <t>AT3G47830.1</t>
  </si>
  <si>
    <t>HanXRQChr08g0236241.r1.2.494</t>
  </si>
  <si>
    <t>Lsat_1_v5_gn_6_69640.1</t>
  </si>
  <si>
    <t>Solyc12g098920.2.1</t>
  </si>
  <si>
    <t>AT3G17470.1</t>
  </si>
  <si>
    <t>HanXRQChr17g0555731.r1.2.494</t>
  </si>
  <si>
    <t>Lsat_1_v5_gn_4_57401.1</t>
  </si>
  <si>
    <t>Solyc02g078940.3.1</t>
  </si>
  <si>
    <t>AT4G21580.1</t>
  </si>
  <si>
    <t>Lsat_1_v5_gn_1_100901.1</t>
  </si>
  <si>
    <t>Solyc01g068180.3.1</t>
  </si>
  <si>
    <t>AT4G20740.1</t>
  </si>
  <si>
    <t>HanXRQChr01g0018371.r1.2.494</t>
  </si>
  <si>
    <t>Lsat_1_v5_gn_1_65480.1</t>
  </si>
  <si>
    <t>Solyc11g069290.2.1</t>
  </si>
  <si>
    <t>AT5G60540.1</t>
  </si>
  <si>
    <t>HanXRQChr10g0278391.r1.2.494</t>
  </si>
  <si>
    <t>Lsat_1_v5_gn_2_43080.1</t>
  </si>
  <si>
    <t>Solyc09g091565.1.1</t>
  </si>
  <si>
    <t>AT3G24200.1</t>
  </si>
  <si>
    <t>HanXRQChr15g0486811.r1.2.494</t>
  </si>
  <si>
    <t>Lsat_1_v5_gn_4_184520.1</t>
  </si>
  <si>
    <t>Solyc01g112020.3.1</t>
  </si>
  <si>
    <t>AT4G35850.1</t>
  </si>
  <si>
    <t>434385 (OR9147)</t>
  </si>
  <si>
    <t>HanXRQChr05g0144301.r1.2.494</t>
  </si>
  <si>
    <t>Lsat_1_v5_gn_4_12481.1</t>
  </si>
  <si>
    <t>Solyc01g100840.3.1</t>
  </si>
  <si>
    <t>AT5G02280.1</t>
  </si>
  <si>
    <t>HanXRQChr17g0554721.r1.2.494</t>
  </si>
  <si>
    <t>Lsat_1_v5_gn_8_137860.1</t>
  </si>
  <si>
    <t>Solyc07g056240.3.1</t>
  </si>
  <si>
    <t>AT2G42975.1</t>
  </si>
  <si>
    <t>434381 (OR8777)</t>
  </si>
  <si>
    <t>HanXRQChr10g0314651.r1.2.494</t>
  </si>
  <si>
    <t>Solyc12g010220.2.1</t>
  </si>
  <si>
    <t>AT1G63270.1</t>
  </si>
  <si>
    <t>HanXRQChr01g0012551.r1.2.494</t>
  </si>
  <si>
    <t>Lsat_1_v5_gn_5_175460.1</t>
  </si>
  <si>
    <t>Solyc11g068450.2.1</t>
  </si>
  <si>
    <t>AT2G30330.1</t>
  </si>
  <si>
    <t>HanXRQChr15g0491901.r1.2.494</t>
  </si>
  <si>
    <t>Lsat_1_v5_gn_9_41400.1</t>
  </si>
  <si>
    <t>Solyc01g105710.3.1</t>
  </si>
  <si>
    <t>AT5G64350.1</t>
  </si>
  <si>
    <t>HanXRQChr02g0037211.r1.2.494</t>
  </si>
  <si>
    <t>Lsat_1_v5_gn_1_26521.3</t>
  </si>
  <si>
    <t>Solyc03g114120.3.1</t>
  </si>
  <si>
    <t>AT1G24450.1</t>
  </si>
  <si>
    <t>HanXRQChr12g0371641.r1.2.494</t>
  </si>
  <si>
    <t>Lsat_1_v5_gn_8_154441.1</t>
  </si>
  <si>
    <t>Solyc12g019010.2.1</t>
  </si>
  <si>
    <t>AT1G23360.1</t>
  </si>
  <si>
    <t>HanXRQChr02g0044121.r1.2.494</t>
  </si>
  <si>
    <t>Lsat_1_v5_gn_1_10080.1</t>
  </si>
  <si>
    <t>Solyc04g045470.3.1</t>
  </si>
  <si>
    <t>AT1G35510.1</t>
  </si>
  <si>
    <t>HanXRQChr17g0539331.r1.2.494</t>
  </si>
  <si>
    <t>Lsat_1_v5_gn_3_28120.3</t>
  </si>
  <si>
    <t>Solyc06g068970.3.1</t>
  </si>
  <si>
    <t>AT1G73650.3</t>
  </si>
  <si>
    <t>HanXRQChr13g0395571.r1.2.494</t>
  </si>
  <si>
    <t>Lsat_1_v5_gn_6_16821.1</t>
  </si>
  <si>
    <t>Solyc11g007570.2.1</t>
  </si>
  <si>
    <t>AT3G16990.1</t>
  </si>
  <si>
    <t>HanXRQChr09g0260611.r1.2.494</t>
  </si>
  <si>
    <t>Lsat_1_v5_gn_4_135580.1</t>
  </si>
  <si>
    <t>Solyc01g079760.3.1</t>
    <phoneticPr fontId="3" type="noConversion"/>
  </si>
  <si>
    <t>AT1G21790.1</t>
  </si>
  <si>
    <t>HanXRQChr16g0519961.r1.2.494</t>
  </si>
  <si>
    <t>Lsat_1_v5_gn_4_43080.3</t>
  </si>
  <si>
    <t>Solyc01g091160.3.1</t>
  </si>
  <si>
    <t>AT4G08900.1</t>
  </si>
  <si>
    <t>HanXRQChr09g0265611.r1.2.494</t>
  </si>
  <si>
    <t>Lsat_1_v5_gn_4_179920.1</t>
  </si>
  <si>
    <t>Solyc02g087640.3.1</t>
  </si>
  <si>
    <t>AT3G28700.1</t>
  </si>
  <si>
    <t>HanXRQChr03g0079871.r1.2.494</t>
  </si>
  <si>
    <t>Lsat_1_v5_gn_5_48300.1</t>
  </si>
  <si>
    <t>Solyc08g062860.3.1</t>
  </si>
  <si>
    <t>AT1G14560.1</t>
  </si>
  <si>
    <t>HanXRQChr14g0433361.r1.2.494</t>
  </si>
  <si>
    <t>Lsat_1_v5_gn_2_37340.1</t>
  </si>
  <si>
    <t>Solyc11g006020.2.1</t>
  </si>
  <si>
    <t>AT1G74880.1</t>
  </si>
  <si>
    <t>HanXRQChr02g0037361.r1.2.494</t>
  </si>
  <si>
    <t>Lsat_1_v5_gn_1_26901.1</t>
  </si>
  <si>
    <t>Solyc01g006260.3.1</t>
  </si>
  <si>
    <t>AT1G04635.1</t>
  </si>
  <si>
    <t>HanXRQChr03g0082011.r1.2.494</t>
  </si>
  <si>
    <t>Lsat_1_v5_gn_6_73261.1</t>
  </si>
  <si>
    <t>Solyc06g066300.1.1</t>
  </si>
  <si>
    <t>AT5G62030.1</t>
  </si>
  <si>
    <t>1/2/4/5/8</t>
  </si>
  <si>
    <t>HanXRQChr09g0261511.r1.2.494</t>
  </si>
  <si>
    <t>Lsat_1_v5_gn_4_152020.1</t>
  </si>
  <si>
    <t>Solyc02g085230.3.1</t>
  </si>
  <si>
    <t>AT1G63810.1</t>
  </si>
  <si>
    <t>2/4/5/7/9/11</t>
  </si>
  <si>
    <t>HanXRQChr15g0486891.r1.2.494</t>
  </si>
  <si>
    <t>Lsat_1_v5_gn_4_185440.1</t>
  </si>
  <si>
    <t>Solyc02g093950.3.1</t>
  </si>
  <si>
    <t>AT4G14605.1</t>
  </si>
  <si>
    <t>1/2/4/5/7/9/11</t>
  </si>
  <si>
    <t>HanXRQChr15g0464511.r1.2.494</t>
  </si>
  <si>
    <t>Lsat_1_v5_gn_9_7140.1</t>
  </si>
  <si>
    <t>Solyc01g068590.3.1</t>
  </si>
  <si>
    <t>AT3G62010.1</t>
  </si>
  <si>
    <t>HanXRQChr17g0541741.r1.2.494</t>
  </si>
  <si>
    <t>Lsat_1_v5_gn_3_38820.1</t>
  </si>
  <si>
    <t>Solyc07g053700.3.1</t>
  </si>
  <si>
    <t>AT2G20590.1</t>
  </si>
  <si>
    <t>2/4/6</t>
  </si>
  <si>
    <t>HanXRQChr09g0259671.r1.2.494</t>
  </si>
  <si>
    <t>Lsat_1_v5_gn_4_139401.1</t>
  </si>
  <si>
    <t>Solyc01g098840.3.1</t>
  </si>
  <si>
    <t>AT5G27450.1</t>
  </si>
  <si>
    <t>2/4/5/7/10</t>
  </si>
  <si>
    <t>HanXRQChr11g0353061.r1.2.494</t>
  </si>
  <si>
    <t>Lsat_1_v5_gn_3_139161.1</t>
  </si>
  <si>
    <t>Solyc01g095540.3.1</t>
  </si>
  <si>
    <t>AT5G41760.1</t>
  </si>
  <si>
    <t>1/2/4/5/7/10</t>
  </si>
  <si>
    <t>HanXRQChr06g0175351.r1.2.494</t>
  </si>
  <si>
    <t>Lsat_1_v5_gn_3_33341.1</t>
  </si>
  <si>
    <t>Solyc09g090030.2.1</t>
  </si>
  <si>
    <t>AT2G19640.2</t>
  </si>
  <si>
    <t>1/2/4/6</t>
  </si>
  <si>
    <t>HanXRQChr11g0327771.r1.2.494</t>
  </si>
  <si>
    <t>Lsat_1_v5_gn_6_103020.1</t>
  </si>
  <si>
    <t>Solyc04g074140.3.1</t>
    <phoneticPr fontId="3" type="noConversion"/>
  </si>
  <si>
    <t>AT1G34630.1</t>
  </si>
  <si>
    <t>HanXRQChr03g0074711.r1.2.494</t>
  </si>
  <si>
    <t>Lsat_1_v5_gn_7_54900.4</t>
  </si>
  <si>
    <t>Solyc01g099745.1.1</t>
  </si>
  <si>
    <t>AT5G27730.1</t>
  </si>
  <si>
    <t>HanXRQChr06g0174201.r1.2.494</t>
  </si>
  <si>
    <t>Lsat_1_v5_gn_3_25820.1</t>
  </si>
  <si>
    <t>Solyc01g096910.3.1</t>
  </si>
  <si>
    <t>AT5G04920.1</t>
  </si>
  <si>
    <t>HanXRQChr15g0493701.r1.2.494</t>
  </si>
  <si>
    <t>Lsat_1_v5_gn_9_60220.1</t>
  </si>
  <si>
    <t>Solyc03g095760.3.1</t>
  </si>
  <si>
    <t>AT2G40760.1</t>
  </si>
  <si>
    <t>HanXRQChr03g0080861.r1.2.494</t>
  </si>
  <si>
    <t>Lsat_1_v5_gn_5_52860.3</t>
  </si>
  <si>
    <t>Solyc01g067500.3.1</t>
  </si>
  <si>
    <t>AT5G18580.1</t>
  </si>
  <si>
    <t>HanXRQChr13g0401051.r1.2.494</t>
  </si>
  <si>
    <t>Lsat_1_v5_gn_6_25121.1</t>
  </si>
  <si>
    <t>Solyc10g084040.2.1</t>
  </si>
  <si>
    <t>AT5G52970.1</t>
  </si>
  <si>
    <t>HanXRQChr14g0445531.r1.2.494</t>
  </si>
  <si>
    <t>Lsat_1_v5_gn_2_67861.1</t>
  </si>
  <si>
    <t>Solyc04g049010.3.1</t>
  </si>
  <si>
    <t>AT1G54490.1</t>
  </si>
  <si>
    <t>2/4/5/7/9/10</t>
  </si>
  <si>
    <t>HanXRQChr04g0119941.r1.2.494</t>
  </si>
  <si>
    <t>Lsat_1_v5_gn_2_76041.1</t>
  </si>
  <si>
    <t>Solyc03g033480.3.1</t>
  </si>
  <si>
    <t>AT4G35987.1</t>
  </si>
  <si>
    <t>HanXRQChr13g0400271.r1.2.494</t>
  </si>
  <si>
    <t>Lsat_1_v5_gn_9_79740.1</t>
  </si>
  <si>
    <t>Solyc01g079720.3.1</t>
  </si>
  <si>
    <t>AT5G19280.1</t>
  </si>
  <si>
    <t>HanXRQChr12g0368591.r1.2.494</t>
  </si>
  <si>
    <t>Lsat_1_v5_gn_8_157280.1</t>
  </si>
  <si>
    <t>Solyc02g086900.3.1</t>
    <phoneticPr fontId="3" type="noConversion"/>
  </si>
  <si>
    <t>AT5G40270.1</t>
  </si>
  <si>
    <t>HanXRQChr10g0283031.r1.2.494</t>
  </si>
  <si>
    <t>Lsat_1_v5_gn_9_5121.1</t>
  </si>
  <si>
    <t>Solyc05g026510.3.1</t>
  </si>
  <si>
    <t>AT2G47980.1</t>
  </si>
  <si>
    <t>HanXRQChr09g0246301.r1.2.494</t>
  </si>
  <si>
    <t>Lsat_1_v5_gn_9_115760.1</t>
  </si>
  <si>
    <t>Solyc01g106010.3.1</t>
  </si>
  <si>
    <t>AT5G64380.1</t>
  </si>
  <si>
    <t>HanXRQChr09g0257321.r1.2.494</t>
  </si>
  <si>
    <t>Lsat_1_v5_gn_4_144101.1</t>
  </si>
  <si>
    <t>Solyc02g083470.3.1</t>
  </si>
  <si>
    <t>AT3G01160.1</t>
  </si>
  <si>
    <t>HanXRQChr10g0297771.r1.2.494</t>
  </si>
  <si>
    <t>Lsat_1_v5_gn_5_110080.1</t>
  </si>
  <si>
    <t>Solyc10g047630.2.1</t>
  </si>
  <si>
    <t>AT5G64370.1</t>
  </si>
  <si>
    <t>HanXRQChr09g0271791.r1.2.494</t>
  </si>
  <si>
    <t>Lsat_1_v5_gn_8_41961.1</t>
  </si>
  <si>
    <t>Solyc05g008620.3.1</t>
  </si>
  <si>
    <t>AT1G19080.1</t>
  </si>
  <si>
    <t>HanXRQChr09g0270171.r1.2.494</t>
  </si>
  <si>
    <t>Lsat_1_v5_gn_6_69341.1</t>
  </si>
  <si>
    <t>Solyc03g115390.3.1</t>
  </si>
  <si>
    <t>AT1G32490.1</t>
  </si>
  <si>
    <t>HanXRQChr06g0183951.r1.2.494</t>
  </si>
  <si>
    <t>Lsat_1_v5_gn_8_26321.1</t>
  </si>
  <si>
    <t>Solyc03g119380.2.1</t>
  </si>
  <si>
    <t>AT5G46160.2</t>
  </si>
  <si>
    <t>HanXRQChr05g0157031.r1.2.494</t>
  </si>
  <si>
    <t>Lsat_1_v5_gn_8_2240.1</t>
  </si>
  <si>
    <t>Solyc04g025290.3.1</t>
  </si>
  <si>
    <t>AT5G36170.2</t>
  </si>
  <si>
    <t>HanXRQChr05g0129241.r1.2.494</t>
  </si>
  <si>
    <t>Lsat_1_v5_gn_2_109900.1</t>
  </si>
  <si>
    <t>Solyc09g007200.3.1</t>
  </si>
  <si>
    <t>AT5G02830.1</t>
  </si>
  <si>
    <t>HanXRQChr15g0497361.r1.2.494</t>
  </si>
  <si>
    <t>Lsat_1_v5_gn_4_89381.1</t>
  </si>
  <si>
    <t>Solyc03g123760.3.1</t>
  </si>
  <si>
    <t>AT4G14210.1</t>
  </si>
  <si>
    <t>HanXRQChr07g0185731.r1.2.494</t>
  </si>
  <si>
    <t>Lsat_1_v5_gn_6_60501.2</t>
  </si>
  <si>
    <t>Solyc12g098360.2.1</t>
  </si>
  <si>
    <t>AT1G04900.1</t>
  </si>
  <si>
    <t>HanXRQChr14g0442981.r1.2.494</t>
  </si>
  <si>
    <t>Lsat_1_v5_gn_2_70300.1</t>
  </si>
  <si>
    <t>Solyc11g010660.2.1</t>
  </si>
  <si>
    <t>AT5G65490.1</t>
  </si>
  <si>
    <t>HanXRQChr03g0075051.r1.2.494</t>
  </si>
  <si>
    <t>Lsat_1_v5_gn_9_103620.1</t>
  </si>
  <si>
    <t>Solyc05g024415.1.1</t>
  </si>
  <si>
    <t>AT3G07720.1</t>
  </si>
  <si>
    <t>HanXRQChr06g0170191.r1.2.494</t>
  </si>
  <si>
    <t>Lsat_1_v5_gn_7_4200.1</t>
  </si>
  <si>
    <t>Solyc10g012370.3.1</t>
  </si>
  <si>
    <t>AT3G61440.1</t>
  </si>
  <si>
    <t>1/4/5/79/10</t>
    <phoneticPr fontId="3" type="noConversion"/>
  </si>
  <si>
    <t>HanXRQChr09g0260321.r1.2.494</t>
  </si>
  <si>
    <t>Lsat_1_v5_gn_4_74321.1</t>
  </si>
  <si>
    <t>Solyc11g005080.1.1</t>
  </si>
  <si>
    <t>AT1G21680.1</t>
  </si>
  <si>
    <t>HanXRQChr05g0159111.r1.2.494</t>
  </si>
  <si>
    <t>Lsat_1_v5_gn_5_5181.2</t>
  </si>
  <si>
    <t>Solyc10g006370.3.1</t>
  </si>
  <si>
    <t>AT1G50900.1</t>
  </si>
  <si>
    <t>HanXRQChr08g0232691.r1.2.494</t>
  </si>
  <si>
    <t>Lsat_1_v5_gn_5_2120.3</t>
  </si>
  <si>
    <t>Solyc10g005870.3.1</t>
  </si>
  <si>
    <t>AT4G26555.1</t>
  </si>
  <si>
    <t>HanXRQChr02g0048731.r1.2.494</t>
  </si>
  <si>
    <t>Lsat_1_v5_gn_3_23880.1</t>
  </si>
  <si>
    <t>Solyc11g069000.2.1</t>
  </si>
  <si>
    <t>AT5G20890.1</t>
  </si>
  <si>
    <t>HanXRQChr12g0381731.r1.2.494</t>
  </si>
  <si>
    <t>Lsat_1_v5_gn_6_15681.3</t>
  </si>
  <si>
    <t>Solyc09g011970.2.1</t>
  </si>
  <si>
    <t>AT5G60020.1</t>
  </si>
  <si>
    <t>HanXRQChr12g0354281.r1.2.494</t>
  </si>
  <si>
    <t>Lsat_1_v5_gn_5_139160.1</t>
  </si>
  <si>
    <t>Solyc07g042440.3.1</t>
  </si>
  <si>
    <t>AT3G26060.1</t>
  </si>
  <si>
    <t>HanXRQChr09g0256021.r1.2.494</t>
  </si>
  <si>
    <t>Lsat_1_v5_gn_4_185500.1</t>
  </si>
  <si>
    <t>Solyc02g068050.3.1</t>
  </si>
  <si>
    <t>AT5G14260.1</t>
  </si>
  <si>
    <t>HanXRQChr11g0336281.r1.2.494</t>
  </si>
  <si>
    <t>Lsat_1_v5_gn_7_109101.2</t>
  </si>
  <si>
    <t>Solyc07g064300.3.1</t>
  </si>
  <si>
    <t>AT1G50910.1</t>
  </si>
  <si>
    <t>HanXRQChr04g0125091.r1.2.494</t>
  </si>
  <si>
    <t>Lsat_1_v5_gn_8_82001.1</t>
  </si>
  <si>
    <t>Solyc04g016240.3.1</t>
  </si>
  <si>
    <t>AT2G41620.1</t>
  </si>
  <si>
    <t>HanXRQChr13g0415001.r1.2.494</t>
  </si>
  <si>
    <t>Lsat_1_v5_gn_6_83620.1</t>
  </si>
  <si>
    <t>Solyc08g082880.3.1</t>
  </si>
  <si>
    <t>AT1G64600.1</t>
  </si>
  <si>
    <t>HanXRQChr03g0071611.r1.2.494</t>
  </si>
  <si>
    <t>Lsat_1_v5_gn_7_65521.1</t>
  </si>
  <si>
    <t>Solyc01g079790.3.1</t>
  </si>
  <si>
    <t>AT5G19220.1</t>
  </si>
  <si>
    <t>HanXRQChr12g0360501.r1.2.494</t>
  </si>
  <si>
    <t>Lsat_1_v5_gn_5_135100.1</t>
  </si>
  <si>
    <t>Solyc02g069515.1.1</t>
  </si>
  <si>
    <t>AT1G55080.1</t>
  </si>
  <si>
    <t>HanXRQChr15g0463891.r1.2.494</t>
  </si>
  <si>
    <t>Lsat_1_v5_gn_5_132400.1</t>
  </si>
  <si>
    <t>Solyc09g008630.3.1</t>
  </si>
  <si>
    <t>AT1G80190.1</t>
  </si>
  <si>
    <t>HanXRQChr07g0188691.r1.2.494</t>
  </si>
  <si>
    <t>Lsat_1_v5_gn_6_9901.3</t>
  </si>
  <si>
    <t>Solyc08g081710.3.1</t>
  </si>
  <si>
    <t>AT1G64080.1</t>
  </si>
  <si>
    <t>HanXRQChr05g0160091.r1.2.494</t>
  </si>
  <si>
    <t>Lsat_1_v5_gn_1_71561.4</t>
  </si>
  <si>
    <t>Solyc04g049660.2.1</t>
  </si>
  <si>
    <t>AT1G71430.1</t>
  </si>
  <si>
    <t>HanXRQChr17g0535511.r1.2.494</t>
  </si>
  <si>
    <t>Lsat_1_v5_gn_3_9661.2</t>
  </si>
  <si>
    <t>Solyc08g081830.3.1</t>
  </si>
  <si>
    <t>AT5G41620.1</t>
  </si>
  <si>
    <t>HanXRQChr12g0364011.r1.2.494</t>
  </si>
  <si>
    <t>Lsat_1_v5_gn_9_98661.1</t>
  </si>
  <si>
    <t>Solyc07g062750.3.1</t>
  </si>
  <si>
    <t>AT3G15140.1</t>
  </si>
  <si>
    <t>HanXRQChr10g0309771.r1.2.494</t>
  </si>
  <si>
    <t>Lsat_1_v5_gn_5_78640.3</t>
  </si>
  <si>
    <t>Solyc08g062670.3.1</t>
  </si>
  <si>
    <t>AT4G33080.1</t>
  </si>
  <si>
    <t>HanXRQChr11g0341231.r1.2.494</t>
  </si>
  <si>
    <t>Lsat_1_v5_gn_1_117041.1</t>
  </si>
  <si>
    <t>Solyc01g096610.3.1</t>
  </si>
  <si>
    <t>AT3G12300.1</t>
  </si>
  <si>
    <t>HanXRQChr14g0433121.r1.2.494</t>
  </si>
  <si>
    <t>Lsat_1_v5_gn_2_34620.1</t>
  </si>
  <si>
    <t>Solyc11g068690.2.1</t>
  </si>
  <si>
    <t>AT5G22320.1</t>
  </si>
  <si>
    <t>HanXRQChr13g0412511.r1.2.494</t>
  </si>
  <si>
    <t>Lsat_1_v5_gn_5_62121.1</t>
  </si>
  <si>
    <t>Solyc08g006510.3.1</t>
  </si>
  <si>
    <t>AT5G10730.1</t>
  </si>
  <si>
    <t>HanXRQChr11g0323331.r1.2.494</t>
  </si>
  <si>
    <t>Lsat_1_v5_gn_8_109740.1</t>
  </si>
  <si>
    <t>Solyc12g037980.2.1</t>
  </si>
  <si>
    <t>AT1G18450.1</t>
  </si>
  <si>
    <t>HanXRQChr14g0458771.r1.2.494</t>
  </si>
  <si>
    <t>Lsat_1_v5_gn_2_125740.1</t>
  </si>
  <si>
    <t>Solyc10g018120.2.1</t>
  </si>
  <si>
    <t>AT2G40390.1</t>
  </si>
  <si>
    <t>2/4/5/8</t>
  </si>
  <si>
    <t>HanXRQChr09g0259961.r1.2.494</t>
  </si>
  <si>
    <t>Lsat_1_v5_gn_5_159481.1</t>
  </si>
  <si>
    <t>Solyc04g040170.3.1</t>
  </si>
  <si>
    <t>AT3G57080.1</t>
  </si>
  <si>
    <t>HanXRQChr14g0454421.r1.2.494</t>
  </si>
  <si>
    <t>Lsat_1_v5_gn_2_88861.1</t>
  </si>
  <si>
    <t>Solyc11g008790.2.1</t>
  </si>
  <si>
    <t>AT1G01020.1</t>
  </si>
  <si>
    <t>HanXRQChr10g0287321.r1.2.494</t>
  </si>
  <si>
    <t>NONE</t>
    <phoneticPr fontId="3" type="noConversion"/>
  </si>
  <si>
    <t>Solyc09g061420.3.1</t>
  </si>
  <si>
    <t>AT5G48830.1</t>
  </si>
  <si>
    <t>HanXRQChr03g0077301.r1.2.494</t>
  </si>
  <si>
    <t>Lsat_1_v5_gn_0_6961.3</t>
  </si>
  <si>
    <t>Solyc12g005240.1.1</t>
  </si>
  <si>
    <t>AT3G20680.1</t>
  </si>
  <si>
    <t>HanXRQChr01g0005711.r1.2.494</t>
  </si>
  <si>
    <t>Lsat_1_v5_gn_1_130320.7</t>
  </si>
  <si>
    <t>Solyc04g015160.3.1</t>
  </si>
  <si>
    <t>AT1G03370.1</t>
  </si>
  <si>
    <t>HanXRQChr14g0433261.r1.2.494</t>
  </si>
  <si>
    <t>Lsat_1_v5_gn_2_11861.1</t>
  </si>
  <si>
    <t>Solyc03g118650.3.1</t>
  </si>
  <si>
    <t>AT3G17940.1</t>
  </si>
  <si>
    <t>HanXRQChr04g0119861.r1.2.494</t>
  </si>
  <si>
    <t>Lsat_1_v5_gn_7_35840.1</t>
  </si>
  <si>
    <t>Solyc01g087910.3.1</t>
  </si>
  <si>
    <t>AT3G52030.2</t>
  </si>
  <si>
    <t>HanXRQChr09g0273951.r1.2.494</t>
  </si>
  <si>
    <t>Lsat_1_v5_gn_4_84020.1</t>
  </si>
  <si>
    <t>Solyc03g118410.3.1</t>
  </si>
  <si>
    <t>AT4G25050.2</t>
  </si>
  <si>
    <t>HanXRQChr04g0115671.r1.2.494</t>
  </si>
  <si>
    <t>Lsat_1_v5_gn_7_27901.2</t>
  </si>
  <si>
    <t>Solyc08g048290.3.1</t>
  </si>
  <si>
    <t>AT1G30220.1</t>
  </si>
  <si>
    <t>HanXRQChr08g0231421.r1.2.494</t>
  </si>
  <si>
    <t>Lsat_1_v5_gn_9_16300.1</t>
  </si>
  <si>
    <t>Solyc09g056160.3.1</t>
  </si>
  <si>
    <t>AT5G48470.1</t>
  </si>
  <si>
    <t>HanXRQChr11g0353461.r1.2.494</t>
  </si>
  <si>
    <t>Lsat_1_v5_gn_1_41500.1</t>
  </si>
  <si>
    <t>Solyc01g059830.3.1</t>
  </si>
  <si>
    <t>AT4G16210.1</t>
  </si>
  <si>
    <t>HanXRQChr13g0389871.r1.2.494</t>
  </si>
  <si>
    <t>Lsat_1_v5_gn_9_103001.1</t>
  </si>
  <si>
    <t>Solyc07g045140.3.1 + Solyc02g093630.3.1</t>
    <phoneticPr fontId="3" type="noConversion"/>
  </si>
  <si>
    <t>AT4G12680.1</t>
  </si>
  <si>
    <t>HanXRQChr04g0115041.r1.2.494</t>
  </si>
  <si>
    <t>Lsat_1_v5_gn_5_184141.1</t>
  </si>
  <si>
    <t>Solyc02g081610.2.1</t>
    <phoneticPr fontId="3" type="noConversion"/>
  </si>
  <si>
    <t>AT2G34980.1</t>
  </si>
  <si>
    <t>HanXRQChr03g0066561.r1.2.494</t>
  </si>
  <si>
    <t>Lsat_1_v5_gn_9_116221.2</t>
  </si>
  <si>
    <t>Solyc01g104560.3.1</t>
  </si>
  <si>
    <t>AT1G15200.1</t>
  </si>
  <si>
    <t>HanXRQChr17g0566621.r1.2.494</t>
  </si>
  <si>
    <t>Lsat_1_v5_gn_4_12640.1</t>
  </si>
  <si>
    <t>Solyc08g014510.3.1</t>
  </si>
  <si>
    <t>AT1G70650.1</t>
  </si>
  <si>
    <t>HanXRQChr11g0348461.r1.2.494</t>
  </si>
  <si>
    <t>Lsat_1_v5_gn_6_84320.1</t>
  </si>
  <si>
    <t>Solyc08g082100.3.1</t>
  </si>
  <si>
    <t>AT1G64350.1</t>
  </si>
  <si>
    <t>434131 (OR8738)</t>
  </si>
  <si>
    <t>HanXRQChr17g0562601.r1.2.494</t>
  </si>
  <si>
    <t>Lsat_1_v5_gn_4_33601.1</t>
  </si>
  <si>
    <t>Solyc01g095480.3.1</t>
  </si>
  <si>
    <t>AT3G61620.1</t>
  </si>
  <si>
    <t>HanXRQChr01g0004511.r1.2.494</t>
  </si>
  <si>
    <t>Lsat_1_v5_gn_1_115021.2</t>
  </si>
  <si>
    <t>Solyc08g067040.3.1</t>
  </si>
  <si>
    <t>AT5G13480.1</t>
  </si>
  <si>
    <t>HanXRQChr17g0538241.r1.2.494</t>
  </si>
  <si>
    <t>Lsat_1_v5_gn_3_19020.2</t>
  </si>
  <si>
    <t>Solyc08g005150.3.1</t>
  </si>
  <si>
    <t>AT1G32340.1</t>
  </si>
  <si>
    <t>HanXRQChr08g0235871.r1.2.494</t>
  </si>
  <si>
    <t>Lsat_1_v5_gn_5_8240.1</t>
  </si>
  <si>
    <t>Solyc03g116870.3.1</t>
  </si>
  <si>
    <t>AT1G15980.1</t>
  </si>
  <si>
    <t>HanXRQChr01g0005471.r1.2.494</t>
  </si>
  <si>
    <t>Lsat_1_v5_gn_1_90860.2</t>
  </si>
  <si>
    <t>Solyc12g096380.1.1</t>
  </si>
  <si>
    <t>AT4G21120.1</t>
  </si>
  <si>
    <t>HanXRQChr17g0551931.r1.2.494</t>
  </si>
  <si>
    <t>Lsat_1_v5_gn_3_57741.1</t>
  </si>
  <si>
    <t>Solyc05g009140.3.1</t>
  </si>
  <si>
    <t>AT1G25375.1</t>
  </si>
  <si>
    <t>HanXRQChr14g0437151.r1.2.494</t>
  </si>
  <si>
    <t>Lsat_1_v5_gn_2_51040.1</t>
  </si>
  <si>
    <t>Solyc01g028870.3.1</t>
  </si>
  <si>
    <t>AT4G26370.1</t>
  </si>
  <si>
    <t>HanXRQChr14g0456901.r1.2.494</t>
  </si>
  <si>
    <t>Lsat_1_v5_gn_2_86220.2</t>
  </si>
  <si>
    <t>Solyc06g074720.3.1</t>
  </si>
  <si>
    <t>AT5G04600.1</t>
  </si>
  <si>
    <t>HanXRQChr03g0092521.r1.2.494</t>
  </si>
  <si>
    <t>Lsat_1_v5_gn_3_124261.1</t>
  </si>
  <si>
    <t>Solyc09g083190.3.1</t>
  </si>
  <si>
    <t>AT5G43750.1</t>
  </si>
  <si>
    <t>HanXRQChr15g0465901.r1.2.494</t>
  </si>
  <si>
    <t>Lsat_1_v5_gn_9_5780.1</t>
  </si>
  <si>
    <t>Solyc09g074880.3.1</t>
  </si>
  <si>
    <t>AT1G02910.1</t>
  </si>
  <si>
    <t>HanXRQChr08g0208421.r1.2.494</t>
  </si>
  <si>
    <t>Lsat_1_v5_gn_0_32260.1</t>
  </si>
  <si>
    <t>Solyc05g013790.3.1</t>
  </si>
  <si>
    <t>AT1G13120.1</t>
  </si>
  <si>
    <t>HanXRQChr12g0381871.r1.2.494</t>
  </si>
  <si>
    <t>Lsat_1_v5_gn_3_102381.3</t>
  </si>
  <si>
    <t>Solyc05g017893.1.1</t>
    <phoneticPr fontId="3" type="noConversion"/>
  </si>
  <si>
    <t>AT1G24706.1</t>
  </si>
  <si>
    <t>HanXRQChr08g0227401.r1.2.494</t>
  </si>
  <si>
    <t>Lsat_1_v5_gn_8_144020.1</t>
  </si>
  <si>
    <t>Solyc03g119140.3.1</t>
  </si>
  <si>
    <t>AT1G18170.1</t>
  </si>
  <si>
    <t>HanXRQChr01g0020751.r1.2.494</t>
  </si>
  <si>
    <t>Lsat_1_v5_gn_1_93761.1</t>
  </si>
  <si>
    <t>Solyc01g008990.3.1</t>
    <phoneticPr fontId="3" type="noConversion"/>
  </si>
  <si>
    <t>AT3G02950.1</t>
  </si>
  <si>
    <t>HanXRQChr03g0078721.r1.2.494</t>
  </si>
  <si>
    <t>Lsat_1_v5_gn_1_11920.1</t>
  </si>
  <si>
    <t>Solyc01g008310.3.1</t>
  </si>
  <si>
    <t>AT1G72550.2</t>
  </si>
  <si>
    <t>HanXRQChr15g0497081.r1.2.494</t>
  </si>
  <si>
    <t>Lsat_1_v5_gn_8_8441.2</t>
  </si>
  <si>
    <t>Solyc06g036000.3.1</t>
  </si>
  <si>
    <t>AT3G49000.1</t>
  </si>
  <si>
    <t>HanXRQChr15g0487361.r1.2.494</t>
  </si>
  <si>
    <t>Lsat_1_v5_gn_8_117141.1</t>
  </si>
  <si>
    <t>Solyc02g068900.3.1</t>
  </si>
  <si>
    <t>AT4G19880.1</t>
  </si>
  <si>
    <t>HanXRQChr14g0459011.r1.2.494</t>
  </si>
  <si>
    <t>Lsat_1_v5_gn_8_120320.1</t>
  </si>
  <si>
    <t>Solyc01g112090.3.1</t>
  </si>
  <si>
    <t>AT4G38380.1</t>
  </si>
  <si>
    <t>HanXRQChr04g0121771.r1.2.494</t>
  </si>
  <si>
    <t>Lsat_1_v5_gn_7_8181.1</t>
  </si>
  <si>
    <t>Solyc01g091860.3.1</t>
  </si>
  <si>
    <t>AT1G01920.2</t>
  </si>
  <si>
    <t>HanXRQChr15g0486591.r1.2.494</t>
  </si>
  <si>
    <t>Lsat_1_v5_gn_8_115881.1</t>
  </si>
  <si>
    <t>Solyc05g006440.3.1</t>
  </si>
  <si>
    <t>AT3G17930.1</t>
  </si>
  <si>
    <t>HanXRQChr01g0015131.r1.2.494</t>
  </si>
  <si>
    <t>Lsat_1_v5_gn_5_179521.1</t>
  </si>
  <si>
    <t>Solyc10g007850.3.1</t>
  </si>
  <si>
    <t>AT1G08750.1</t>
  </si>
  <si>
    <t>HanXRQChr10g0312341.r1.2.494</t>
  </si>
  <si>
    <t>Lsat_1_v5_gn_5_135221.1</t>
  </si>
  <si>
    <t>Solyc06g053330.3.1</t>
  </si>
  <si>
    <t>AT3G13940.1</t>
  </si>
  <si>
    <t>HanXRQChr17g0538111.r1.2.494</t>
  </si>
  <si>
    <t>Lsat_1_v5_gn_3_19261.2</t>
  </si>
  <si>
    <t>Solyc08g076370.3.1</t>
  </si>
  <si>
    <t>AT5G46880.1</t>
  </si>
  <si>
    <t>HanXRQChr17g0549261.r1.2.494</t>
  </si>
  <si>
    <t>Lsat_1_v5_gn_3_1680.1</t>
  </si>
  <si>
    <t>Solyc08g078200.2.1</t>
  </si>
  <si>
    <t>AT5G47240.1</t>
  </si>
  <si>
    <t>HanXRQChr08g0224841.r1.2.494</t>
  </si>
  <si>
    <t>Lsat_1_v5_gn_8_34840.1</t>
  </si>
  <si>
    <t>Solyc01g005140.3.1</t>
  </si>
  <si>
    <t>AT1G14730.1</t>
  </si>
  <si>
    <t>HanXRQChr12g0371541.r1.2.494</t>
  </si>
  <si>
    <t>Lsat_1_v5_gn_9_120260.1</t>
  </si>
  <si>
    <t>Solyc08g067820.3.1</t>
  </si>
  <si>
    <t>AT2G27790.1</t>
  </si>
  <si>
    <t>HanXRQChr11g0346181.r1.2.494</t>
  </si>
  <si>
    <t>Lsat_1_v5_gn_1_63021.2</t>
  </si>
  <si>
    <t>Solyc06g074960.3.1</t>
  </si>
  <si>
    <t>AT3G45040.1</t>
  </si>
  <si>
    <t>HanXRQChr12g0376911.r1.2.494</t>
  </si>
  <si>
    <t>Lsat_1_v5_gn_3_88261.3</t>
  </si>
  <si>
    <t>Solyc02g064740.3.1</t>
  </si>
  <si>
    <t>AT4G37480.1</t>
  </si>
  <si>
    <t>HanXRQChr09g0277441.r1.2.494</t>
  </si>
  <si>
    <t>Lsat_1_v5_gn_4_106160.1</t>
  </si>
  <si>
    <t>Solyc03g124060.3.1</t>
  </si>
  <si>
    <t>AT3G13062.1</t>
  </si>
  <si>
    <t>HanXRQChr16g0503311.r1.2.494</t>
  </si>
  <si>
    <t>Lsat_1_v5_gn_0_10481.1</t>
  </si>
  <si>
    <t>Solyc03g098230.3.1</t>
  </si>
  <si>
    <t>AT1G48420.1</t>
  </si>
  <si>
    <t>HanXRQChr15g0484401.r1.2.494</t>
  </si>
  <si>
    <t>Lsat_1_v5_gn_2_67361.1</t>
  </si>
  <si>
    <t>Solyc04g053120.3.1</t>
  </si>
  <si>
    <t>AT5G64860.1</t>
  </si>
  <si>
    <t>HanXRQChr15g0488521.r1.2.494</t>
  </si>
  <si>
    <t>Lsat_1_v5_gn_4_180280.1</t>
  </si>
  <si>
    <t>Solyc02g067540.3.1</t>
  </si>
  <si>
    <t>AT3G28460.1</t>
  </si>
  <si>
    <t>HanXRQChr10g0293331.r1.2.494</t>
  </si>
  <si>
    <t>Lsat_1_v5_gn_1_39980.1</t>
  </si>
  <si>
    <t>Solyc05g053190.3.1</t>
  </si>
  <si>
    <t>AT3G06950.1</t>
  </si>
  <si>
    <t>HanXRQChr16g0532681.r1.2.494</t>
  </si>
  <si>
    <t>Lsat_1_v5_gn_3_69681.1</t>
  </si>
  <si>
    <t>Solyc02g081520.3.1</t>
  </si>
  <si>
    <t>AT3G02680.1</t>
  </si>
  <si>
    <t>HanXRQChr10g0307201.r1.2.494</t>
  </si>
  <si>
    <t>Lsat_1_v5_gn_5_118620.1</t>
  </si>
  <si>
    <t>Solyc01g109570.3.1</t>
  </si>
  <si>
    <t>AT4G34480.1</t>
  </si>
  <si>
    <t>HanXRQChr14g0456251.r1.2.494</t>
  </si>
  <si>
    <t>Lsat_1_v5_gn_2_102980.1</t>
  </si>
  <si>
    <t>Solyc11g007710.2.1</t>
  </si>
  <si>
    <t>AT5G04520.1</t>
  </si>
  <si>
    <t>HanXRQChr16g0500911.r1.2.494</t>
  </si>
  <si>
    <t>Lsat_1_v5_gn_4_101980.1</t>
  </si>
  <si>
    <t>Solyc03g120720.3.1</t>
  </si>
  <si>
    <t>AT3G16110.1</t>
  </si>
  <si>
    <t>HanXRQChr13g0390871.r1.2.494</t>
  </si>
  <si>
    <t>Lsat_1_v5_gn_5_163440.2</t>
  </si>
  <si>
    <t>Solyc03g063340.3.1</t>
  </si>
  <si>
    <t>AT2G42120.2</t>
  </si>
  <si>
    <t>HanXRQChr12g0367501.r1.2.494</t>
  </si>
  <si>
    <t>Lsat_1_v5_gn_8_31860.2</t>
  </si>
  <si>
    <t>Solyc07g055830.3.1</t>
  </si>
  <si>
    <t>AT2G42780.1</t>
  </si>
  <si>
    <t>HanXRQChr08g0228511.r1.2.494</t>
  </si>
  <si>
    <t>Lsat_1_v5_gn_9_14560.1</t>
  </si>
  <si>
    <t>Solyc06g082360.3.1</t>
  </si>
  <si>
    <t>AT2G30260.1</t>
  </si>
  <si>
    <t>HanXRQChr06g0170731.r1.2.494</t>
  </si>
  <si>
    <t>Lsat_1_v5_gn_8_13101.1</t>
  </si>
  <si>
    <t>Solyc05g050570.3.1</t>
  </si>
  <si>
    <t>AT1G01290.1</t>
  </si>
  <si>
    <t>HanXRQChr03g0070621.r1.2.494</t>
  </si>
  <si>
    <t>Lsat_1_v5_gn_7_104501.3</t>
  </si>
  <si>
    <t>Solyc12g014000.2.1</t>
    <phoneticPr fontId="3" type="noConversion"/>
  </si>
  <si>
    <t>AT3G15200.1</t>
  </si>
  <si>
    <t>HanXRQChr08g0233871.r1.2.494</t>
  </si>
  <si>
    <t>Lsat_1_v5_gn_5_3960.1</t>
  </si>
  <si>
    <t>Solyc07g064590.3.1</t>
  </si>
  <si>
    <t>AT1G50670.1</t>
  </si>
  <si>
    <t>HanXRQChr01g0025051.r1.2.494</t>
  </si>
  <si>
    <t>Lsat_1_v5_gn_5_178401.1</t>
  </si>
  <si>
    <t>Solyc09g058990.3.1</t>
  </si>
  <si>
    <t>AT3G07440.1</t>
  </si>
  <si>
    <t>HanXRQChr14g0451571.r1.2.494</t>
  </si>
  <si>
    <t>Lsat_1_v5_gn_2_95140.1</t>
  </si>
  <si>
    <t>Solyc02g082200.3.1</t>
  </si>
  <si>
    <t>AT3G54900.1</t>
  </si>
  <si>
    <t>HanXRQChr15g0466591.r1.2.494</t>
  </si>
  <si>
    <t>Lsat_1_v5_gn_9_1861.3</t>
  </si>
  <si>
    <t>Solyc04g005630.3.1</t>
  </si>
  <si>
    <t>AT4G02990.1</t>
  </si>
  <si>
    <t>HanXRQChr09g0275971.r1.2.494</t>
  </si>
  <si>
    <t>Lsat_1_v5_gn_4_101160.1</t>
  </si>
  <si>
    <t>Solyc08g083360.3.1</t>
  </si>
  <si>
    <t>AT3G16250.1</t>
  </si>
  <si>
    <t>HanXRQChr06g0183191.r1.2.494</t>
  </si>
  <si>
    <t>Lsat_1_v5_gn_2_29320.1</t>
  </si>
  <si>
    <t>Solyc11g065190.2.1</t>
  </si>
  <si>
    <t>AT1G50490.1</t>
  </si>
  <si>
    <t>HanXRQChr01g0002401.r1.2.494</t>
  </si>
  <si>
    <t>Lsat_1_v5_gn_5_187441.1</t>
  </si>
  <si>
    <t>Solyc09g064790.3.1</t>
  </si>
  <si>
    <t>AT2G48120.1</t>
  </si>
  <si>
    <t>HanXRQChr11g0326191.r1.2.494</t>
  </si>
  <si>
    <t>Lsat_1_v5_gn_9_71120.1</t>
  </si>
  <si>
    <t>Solyc11g012820.2.1</t>
  </si>
  <si>
    <t>AT1G21690.1</t>
  </si>
  <si>
    <t>HanXRQChr11g0321661.r1.2.494</t>
  </si>
  <si>
    <t>Lsat_1_v5_gn_0_8161.1</t>
  </si>
  <si>
    <t>Solyc11g006760.2.1</t>
  </si>
  <si>
    <t>AT3G52220.1</t>
  </si>
  <si>
    <t>HanXRQChr10g0291731.r1.2.494</t>
  </si>
  <si>
    <t>Lsat_1_v5_gn_5_108141.1</t>
  </si>
  <si>
    <t>Solyc01g105370.3.1</t>
  </si>
  <si>
    <t>AT5G64250.2</t>
  </si>
  <si>
    <t>HanXRQChr11g0344931.r1.2.494</t>
  </si>
  <si>
    <t>Lsat_1_v5_gn_1_68280.1</t>
  </si>
  <si>
    <t>Solyc01g006130.3.1</t>
  </si>
  <si>
    <t>AT2G34860.1</t>
  </si>
  <si>
    <t>HanXRQChr17g0541081.r1.2.494</t>
  </si>
  <si>
    <t>Lsat_1_v5_gn_3_34541.1</t>
  </si>
  <si>
    <t>Solyc06g060150.3.1</t>
  </si>
  <si>
    <t>AT1G77470.1</t>
  </si>
  <si>
    <t>HanXRQChr16g0509301.r1.2.494</t>
  </si>
  <si>
    <t>Lsat_1_v5_gn_7_85141.1</t>
  </si>
  <si>
    <t>Solyc01g107040.3.1</t>
  </si>
  <si>
    <t>AT3G19630.1</t>
  </si>
  <si>
    <t>HanXRQChr07g0195701.r1.2.494</t>
  </si>
  <si>
    <t>Lsat_1_v5_gn_2_109820.1</t>
  </si>
  <si>
    <t>Solyc09g007240.3.1</t>
  </si>
  <si>
    <t>AT3G53470.1</t>
  </si>
  <si>
    <t>HanXRQChr15g0488431.r1.2.494</t>
  </si>
  <si>
    <t>Lsat_1_v5_gn_4_170140.1</t>
  </si>
  <si>
    <t>Solyc02g067050.3.1</t>
  </si>
  <si>
    <t>AT3G29240.1</t>
  </si>
  <si>
    <t>HanXRQChr01g0024541.r1.2.494</t>
  </si>
  <si>
    <t>Lsat_1_v5_gn_1_60941.1</t>
  </si>
  <si>
    <t>Solyc03g053023.1.1</t>
  </si>
  <si>
    <t>AT2G41950.1</t>
  </si>
  <si>
    <t>HanXRQChr11g0323571.r1.2.494</t>
  </si>
  <si>
    <t>Lsat_1_v5_gn_4_158421.1</t>
  </si>
  <si>
    <t>Solyc02g070100.3.1</t>
  </si>
  <si>
    <t>AT4G34910.1</t>
  </si>
  <si>
    <t>HanXRQChr12g0368891.r1.2.494</t>
  </si>
  <si>
    <t>Lsat_1_v5_gn_8_17481.1</t>
  </si>
  <si>
    <t>Solyc11g007990.2.1</t>
  </si>
  <si>
    <t>AT5G58330.2</t>
  </si>
  <si>
    <t>HanXRQChr16g0511531.r1.2.494</t>
  </si>
  <si>
    <t>Lsat_1_v5_gn_8_112001.2</t>
  </si>
  <si>
    <t>Solyc08g007030.3.1</t>
  </si>
  <si>
    <t>AT2G35360.1</t>
  </si>
  <si>
    <t>433882 (OR9061)</t>
  </si>
  <si>
    <t>HanXRQChr11g0329421.r1.2.494</t>
  </si>
  <si>
    <t>Lsat_1_v5_gn_7_97380.1</t>
  </si>
  <si>
    <t>Solyc07g045310.3.1</t>
    <phoneticPr fontId="3" type="noConversion"/>
  </si>
  <si>
    <t>AT3G07670.1</t>
  </si>
  <si>
    <t>HanXRQChr07g0192221.r1.2.494</t>
  </si>
  <si>
    <t>Lsat_1_v5_gn_6_11341.1</t>
  </si>
  <si>
    <t>Solyc08g068070.3.1</t>
  </si>
  <si>
    <t>AT4G32690.1</t>
  </si>
  <si>
    <t>HanXRQChr15g0489951.r1.2.494</t>
  </si>
  <si>
    <t>Lsat_1_v5_gn_4_168780.1</t>
  </si>
  <si>
    <t>Solyc02g090420.2.1</t>
  </si>
  <si>
    <t>AT5G66860.1</t>
  </si>
  <si>
    <t>HanXRQChr05g0148761.r1.2.494</t>
  </si>
  <si>
    <t>Lsat_1_v5_gn_6_95861.1</t>
  </si>
  <si>
    <t>Solyc11g018550.3.1</t>
  </si>
  <si>
    <t>AT1G77490.1</t>
  </si>
  <si>
    <t>HanXRQChr05g0144491.r1.2.494</t>
  </si>
  <si>
    <t>Lsat_1_v5_gn_8_3561.2</t>
  </si>
  <si>
    <t>Solyc06g069030.3.1</t>
  </si>
  <si>
    <t>AT1G18060.1</t>
  </si>
  <si>
    <t>HanXRQChr08g0236821.r1.2.494</t>
  </si>
  <si>
    <t>Lsat_1_v5_gn_5_12561.3</t>
  </si>
  <si>
    <t>Solyc06g072040.1.1</t>
  </si>
  <si>
    <t>AT5G63470.1</t>
  </si>
  <si>
    <t>HanXRQChr09g0267661.r1.2.494</t>
  </si>
  <si>
    <t>Lsat_1_v5_gn_4_125040.1</t>
  </si>
  <si>
    <t>Solyc04g079000.3.1</t>
  </si>
  <si>
    <t>AT4G33350.1</t>
  </si>
  <si>
    <t>433869 (OR8953)</t>
  </si>
  <si>
    <t>HanXRQChr03g0083261.r1.2.494</t>
  </si>
  <si>
    <t>Lsat_1_v5_gn_6_80041.1</t>
  </si>
  <si>
    <t>Solyc08g076450.3.1</t>
  </si>
  <si>
    <t>AT1G32220.1</t>
  </si>
  <si>
    <t>HanXRQChr13g0406451.r1.2.494</t>
  </si>
  <si>
    <t>Lsat_1_v5_gn_5_154420.1</t>
  </si>
  <si>
    <t>Solyc10g081380.2.1</t>
  </si>
  <si>
    <t>AT5G17840.1</t>
  </si>
  <si>
    <t>HanXRQChr10g0305791.r1.2.494</t>
  </si>
  <si>
    <t>Lsat_1_v5_gn_5_125241.1</t>
  </si>
  <si>
    <t>Solyc07g066460.3.1</t>
  </si>
  <si>
    <t>AT3G12930.1</t>
  </si>
  <si>
    <t>HanXRQChr15g0492071.r1.2.494</t>
  </si>
  <si>
    <t>Lsat_1_v5_gn_0_10441.1</t>
  </si>
  <si>
    <t>Solyc03g098640.3.1</t>
  </si>
  <si>
    <t>AT5G19750.1</t>
  </si>
  <si>
    <t>HanXRQChr07g0197981.r1.2.494</t>
  </si>
  <si>
    <t>Lsat_1_v5_gn_2_95200.1</t>
  </si>
  <si>
    <t>Solyc04g082470.2.1</t>
  </si>
  <si>
    <t>AT1G12910.1</t>
  </si>
  <si>
    <t>HanXRQChr03g0065471.r1.2.494</t>
  </si>
  <si>
    <t>Lsat_1_v5_gn_7_55861.1</t>
  </si>
  <si>
    <t>Solyc07g009460.3.1</t>
  </si>
  <si>
    <t>AT5G57140.1</t>
  </si>
  <si>
    <t>HanXRQChr06g0165801.r1.2.494</t>
  </si>
  <si>
    <t>Lsat_1_v5_gn_3_7600.1</t>
  </si>
  <si>
    <t>Solyc08g008010.3.1</t>
  </si>
  <si>
    <t>AT4G11640.1</t>
  </si>
  <si>
    <t>HanXRQChr12g0384101.r1.2.494</t>
  </si>
  <si>
    <t>Lsat_1_v5_gn_3_28040.1</t>
  </si>
  <si>
    <t>Solyc01g097820.3.1</t>
  </si>
  <si>
    <t>AT3G04890.1</t>
  </si>
  <si>
    <t>HanXRQChr16g0504561.r1.2.494</t>
  </si>
  <si>
    <t>Lsat_1_v5_gn_1_127601.3</t>
  </si>
  <si>
    <t>Solyc03g031820.3.1</t>
  </si>
  <si>
    <t>AT5G15170.1</t>
  </si>
  <si>
    <t>HanXRQChr10g0292571.r1.2.494</t>
  </si>
  <si>
    <t>Lsat_1_v5_gn_9_29601.1</t>
  </si>
  <si>
    <t>Solyc10g079620.2.1</t>
  </si>
  <si>
    <t>AT2G41250.1</t>
  </si>
  <si>
    <t>HanXRQChr11g0320301.r1.2.494</t>
  </si>
  <si>
    <t>Lsat_1_v5_gn_9_41160.1</t>
  </si>
  <si>
    <t>Solyc04g071565.1.1</t>
  </si>
  <si>
    <t>AT1G76760.1</t>
  </si>
  <si>
    <t>HanXRQChr16g0509271.r1.2.494</t>
  </si>
  <si>
    <t>Lsat_1_v5_gn_7_85281.1</t>
  </si>
  <si>
    <t>Solyc10g049710.2.1</t>
  </si>
  <si>
    <t>AT1G49970.1</t>
  </si>
  <si>
    <t>HanXRQChr12g0383181.r1.2.494</t>
  </si>
  <si>
    <t>Lsat_1_v5_gn_8_100801.1</t>
  </si>
  <si>
    <t>Solyc09g005120.3.1</t>
  </si>
  <si>
    <t>AT3G08970.1</t>
  </si>
  <si>
    <t>HanXRQChr05g0160801.r1.2.494</t>
  </si>
  <si>
    <t>Lsat_1_v5_gn_6_96860.1</t>
  </si>
  <si>
    <t>Solyc04g064670.3.1</t>
  </si>
  <si>
    <t>AT1G77090.1</t>
  </si>
  <si>
    <t>HanXRQChr08g0227961.r1.2.494</t>
  </si>
  <si>
    <t>Lsat_1_v5_gn_6_68241.1</t>
  </si>
  <si>
    <t>Solyc08g077250.3.1</t>
  </si>
  <si>
    <t>AT5G46560.1</t>
  </si>
  <si>
    <t>HanXRQChr14g0438141.r1.2.494</t>
  </si>
  <si>
    <t>Lsat_1_v5_gn_2_58341.3</t>
  </si>
  <si>
    <t>Solyc03g062890.3.1</t>
  </si>
  <si>
    <t>AT5G18100.1</t>
  </si>
  <si>
    <t>HanXRQChr16g0500661.r1.2.494</t>
  </si>
  <si>
    <t>Lsat_1_v5_gn_9_77661.1</t>
  </si>
  <si>
    <t>Solyc04g064930.3.1</t>
  </si>
  <si>
    <t>AT1G21350.3</t>
  </si>
  <si>
    <t>HanXRQChr16g0501781.r1.2.494</t>
  </si>
  <si>
    <t>Lsat_1_v5_gn_4_115801.1</t>
  </si>
  <si>
    <t>Solyc08g045780.3.1</t>
  </si>
  <si>
    <t>AT3G53170.1</t>
  </si>
  <si>
    <t>HanXRQChr17g0562231.r1.2.494</t>
  </si>
  <si>
    <t>Lsat_1_v5_gn_4_34121.1</t>
  </si>
  <si>
    <t>Solyc03g121140.3.1</t>
  </si>
  <si>
    <t>AT2G46230.1</t>
  </si>
  <si>
    <t>HanXRQChr16g0532241.r1.2.494</t>
  </si>
  <si>
    <t>Lsat_1_v5_gn_3_67180.2</t>
  </si>
  <si>
    <t>Solyc04g014600.3.1</t>
  </si>
  <si>
    <t>AT3G03270.2</t>
  </si>
  <si>
    <t>HanXRQChr02g0043511.r1.2.494</t>
  </si>
  <si>
    <t>Lsat_1_v5_gn_6_78541.1</t>
  </si>
  <si>
    <t>Solyc08g077050.3.1</t>
  </si>
  <si>
    <t>AT1G32550.1</t>
  </si>
  <si>
    <t>HanXRQChr07g0198141.r1.2.494</t>
  </si>
  <si>
    <t>Lsat_1_v5_gn_2_94301.1</t>
  </si>
  <si>
    <t>Solyc07g047800.3.1</t>
  </si>
  <si>
    <t>AT3G01980.1</t>
  </si>
  <si>
    <t>433778 (OR9133)</t>
  </si>
  <si>
    <t>HanXRQChr17g0564031.r1.2.494</t>
  </si>
  <si>
    <t>Lsat_1_v5_gn_4_29840.1</t>
  </si>
  <si>
    <t>Solyc08g023500.3.1</t>
  </si>
  <si>
    <t>AT1G30300.1</t>
  </si>
  <si>
    <t>HanXRQChr14g0461881.r1.2.494 + HanXRQChr04g0111661.r1.2.494</t>
    <phoneticPr fontId="3" type="noConversion"/>
  </si>
  <si>
    <t>Lsat_1_v5_gn_2_129920.1</t>
  </si>
  <si>
    <t>Solyc03g006970.1.1</t>
  </si>
  <si>
    <t>AT5G51750.1</t>
  </si>
  <si>
    <t>HanXRQChr15g0493961.r1.2.494</t>
  </si>
  <si>
    <t>Lsat_1_v5_gn_7_107761.1</t>
  </si>
  <si>
    <t>Solyc01g080830.3.1</t>
  </si>
  <si>
    <t>AT4G01790.1</t>
  </si>
  <si>
    <t>HanXRQChr07g0192861.r1.2.494</t>
  </si>
  <si>
    <t>Lsat_1_v5_gn_2_76281.2</t>
  </si>
  <si>
    <t>Solyc04g080440.3.1</t>
  </si>
  <si>
    <t>AT5G66550.1</t>
  </si>
  <si>
    <t>HanXRQChr16g0532291.r1.2.494</t>
  </si>
  <si>
    <t>Lsat_1_v5_gn_3_67061.1</t>
  </si>
  <si>
    <t>Solyc02g036380.3.1</t>
  </si>
  <si>
    <t>AT5G17290.1</t>
  </si>
  <si>
    <t>HanXRQChr14g0462841.r1.2.494</t>
  </si>
  <si>
    <t>Lsat_1_v5_gn_2_134221.1</t>
  </si>
  <si>
    <t>Solyc06g051900.3.1</t>
  </si>
  <si>
    <t>AT5G41480.1</t>
  </si>
  <si>
    <t>HanXRQChr17g0537301.r1.2.494</t>
  </si>
  <si>
    <t>Lsat_1_v5_gn_3_20221.2</t>
  </si>
  <si>
    <t>Solyc05g012940.3.1</t>
  </si>
  <si>
    <t>AT1G26660.1</t>
  </si>
  <si>
    <t>HanXRQChr06g0171471.r1.2.494</t>
  </si>
  <si>
    <t>Lsat_1_v5_gn_2_97540.3</t>
  </si>
  <si>
    <t>Solyc02g014350.3.1</t>
    <phoneticPr fontId="3" type="noConversion"/>
  </si>
  <si>
    <t>AT3G19740.1</t>
  </si>
  <si>
    <t>HanXRQChr15g0472741.r1.2.494</t>
  </si>
  <si>
    <t>Lsat_1_v5_gn_3_88240.3</t>
  </si>
  <si>
    <t>Solyc02g092700.3.1</t>
  </si>
  <si>
    <t>AT5G67370.1</t>
  </si>
  <si>
    <t>HanXRQChr10g0301251.r1.2.494</t>
  </si>
  <si>
    <t>Lsat_1_v5_gn_5_101420.1</t>
  </si>
  <si>
    <t>Solyc11g012910.2.1</t>
  </si>
  <si>
    <t>AT1G44790.1</t>
  </si>
  <si>
    <t>HanXRQChr06g0176831.r1.2.494</t>
  </si>
  <si>
    <t>Lsat_1_v5_gn_5_6501.1</t>
  </si>
  <si>
    <t>Solyc10g079840.2.1</t>
  </si>
  <si>
    <t>AT3G57190.1</t>
  </si>
  <si>
    <t>HanXRQChr05g0140801.r1.2.494</t>
  </si>
  <si>
    <t>Lsat_1_v5_gn_5_7901.3</t>
  </si>
  <si>
    <t>Solyc03g120010.3.1</t>
  </si>
  <si>
    <t>AT2G26000.2</t>
  </si>
  <si>
    <t>HanXRQChr07g0203501.r1.2.494</t>
  </si>
  <si>
    <t>Lsat_1_v5_gn_2_125780.1</t>
  </si>
  <si>
    <t>Solyc06g050620.3.1</t>
  </si>
  <si>
    <t>AT3G56140.1</t>
  </si>
  <si>
    <t>HanXRQChr08g0222291.r1.2.494</t>
  </si>
  <si>
    <t>Lsat_1_v5_gn_8_12460.1</t>
  </si>
  <si>
    <t>Solyc06g019200.3.1</t>
  </si>
  <si>
    <t>AT5G05740.2</t>
  </si>
  <si>
    <t>Lsat_1_v5_gn_3_8800.2</t>
  </si>
  <si>
    <t>Solyc08g008120.3.1</t>
  </si>
  <si>
    <t>AT5G41560.1</t>
  </si>
  <si>
    <t>HanXRQChr16g0504021.r1.2.494</t>
  </si>
  <si>
    <t>Lsat_1_v5_gn_4_75281.1</t>
  </si>
  <si>
    <t>Solyc06g071470.3.1</t>
  </si>
  <si>
    <t>AT5G62810.1</t>
  </si>
  <si>
    <t>HanXRQChr13g0387101.r1.2.494</t>
  </si>
  <si>
    <t>Lsat_1_v5_gn_8_30701.1</t>
  </si>
  <si>
    <t>Solyc04g081500.3.1</t>
  </si>
  <si>
    <t>AT5G42470.1</t>
  </si>
  <si>
    <t>HanXRQChr06g0170291.r1.2.494</t>
  </si>
  <si>
    <t>Lsat_1_v5_gn_7_3801.1</t>
  </si>
  <si>
    <t>Solyc09g007560.3.1</t>
  </si>
  <si>
    <t>AT4G01310.1</t>
  </si>
  <si>
    <t>433721 (OR8679)</t>
  </si>
  <si>
    <t>HanXRQChr06g0183211.r1.2.494</t>
  </si>
  <si>
    <t>Lsat_1_v5_gn_2_29420.3</t>
  </si>
  <si>
    <t>Solyc11g033260.2.1</t>
  </si>
  <si>
    <t>AT1G50510.1</t>
  </si>
  <si>
    <t>HanXRQChr15g0469031.r1.2.494</t>
  </si>
  <si>
    <t>Lsat_1_v5_gn_5_69441.1</t>
  </si>
  <si>
    <t>Solyc01g007250.3.1</t>
    <phoneticPr fontId="3" type="noConversion"/>
  </si>
  <si>
    <t>AT1G63780.1</t>
  </si>
  <si>
    <t>1/3/4/5/7/10</t>
    <phoneticPr fontId="3" type="noConversion"/>
  </si>
  <si>
    <t>433719 (OR8841)</t>
  </si>
  <si>
    <t>HanXRQChr15g0472581.r1.2.494</t>
  </si>
  <si>
    <t>Lsat_1_v5_gn_3_86641.2</t>
  </si>
  <si>
    <t>Solyc02g092230.3.1</t>
  </si>
  <si>
    <t>AT4G37680.1</t>
  </si>
  <si>
    <t>HanXRQChr10g0290461.r1.2.494</t>
  </si>
  <si>
    <t>Lsat_1_v5_gn_5_109481.1</t>
  </si>
  <si>
    <t>Solyc12g098890.2.1</t>
  </si>
  <si>
    <t>AT1G48350.1</t>
  </si>
  <si>
    <t>HanXRQChr05g0152001.r1.2.494</t>
  </si>
  <si>
    <t>Lsat_1_v5_gn_6_113160.1</t>
  </si>
  <si>
    <t>Solyc04g079780.3.1</t>
  </si>
  <si>
    <t>AT1G74970.1</t>
  </si>
  <si>
    <t>HanXRQChr14g0433711.r1.2.494</t>
  </si>
  <si>
    <t>Lsat_1_v5_gn_9_4540.1</t>
  </si>
  <si>
    <t>Solyc06g084360.3.1</t>
  </si>
  <si>
    <t>AT1G63900.1</t>
  </si>
  <si>
    <t>HanXRQChr05g0151071.r1.2.494</t>
  </si>
  <si>
    <t>Lsat_1_v5_gn_6_112861.1</t>
  </si>
  <si>
    <t>Solyc11g012830.2.1</t>
  </si>
  <si>
    <t>AT1G21760.1</t>
  </si>
  <si>
    <t>HanXRQChr15g0484541.r1.2.494</t>
  </si>
  <si>
    <t>Lsat_1_v5_gn_3_54960.2</t>
  </si>
  <si>
    <t>Solyc07g008760.3.1</t>
  </si>
  <si>
    <t>AT5G17270.1</t>
  </si>
  <si>
    <t>1/2/4/5/7/9/10</t>
    <phoneticPr fontId="3" type="noConversion"/>
  </si>
  <si>
    <t>HanXRQChr14g0446131.r1.2.494</t>
  </si>
  <si>
    <t>Lsat_1_v5_gn_2_65001.2</t>
  </si>
  <si>
    <t>Solyc01g098390.3.1</t>
  </si>
  <si>
    <t>AT5G27320.1</t>
  </si>
  <si>
    <t>HanXRQChr02g0044261.r1.2.494</t>
  </si>
  <si>
    <t>Lsat_1_v5_gn_9_69940.1</t>
  </si>
  <si>
    <t>Solyc09g010810.3.1</t>
  </si>
  <si>
    <t>AT5G02370.1</t>
  </si>
  <si>
    <t>HanXRQChr05g0156121.r1.2.494</t>
  </si>
  <si>
    <t>Lsat_1_v5_gn_5_13101.1</t>
  </si>
  <si>
    <t>Solyc03g111610.3.1</t>
  </si>
  <si>
    <t>AT3G48420.1</t>
  </si>
  <si>
    <t>HanXRQChr09g0245761.r1.2.494</t>
  </si>
  <si>
    <t>Lsat_1_v5_gn_4_41901.1</t>
  </si>
  <si>
    <t>Solyc11g017050.2.1</t>
  </si>
  <si>
    <t>AT2G44020.1</t>
  </si>
  <si>
    <t>HanXRQChr03g0092911.r1.2.494</t>
  </si>
  <si>
    <t>Lsat_1_v5_gn_3_125361.1</t>
  </si>
  <si>
    <t>Solyc06g053360.3.1</t>
  </si>
  <si>
    <t>AT1G06110.1</t>
  </si>
  <si>
    <t>HanXRQChr11g0351131.r1.2.494 + HanXRQChr11g0351121.r1.2.494</t>
    <phoneticPr fontId="3" type="noConversion"/>
  </si>
  <si>
    <t>Solyc10g085560.2.1</t>
  </si>
  <si>
    <t>AT5G03740.1</t>
  </si>
  <si>
    <t>HanXRQChr01g0023561.r1.2.494</t>
  </si>
  <si>
    <t>Lsat_1_v5_gn_1_77340.1</t>
  </si>
  <si>
    <t>Solyc11g065370.2.1</t>
  </si>
  <si>
    <t>AT1G51450.1</t>
  </si>
  <si>
    <t>HanXRQChr04g0102641.r1.2.494</t>
  </si>
  <si>
    <t>Lsat_1_v5_gn_1_25180.1</t>
  </si>
  <si>
    <t>Solyc11g042640.2.1</t>
  </si>
  <si>
    <t>AT1G71500.1</t>
  </si>
  <si>
    <t>HanXRQChr03g0066891.r1.2.494</t>
  </si>
  <si>
    <t>NONE</t>
    <phoneticPr fontId="3" type="noConversion"/>
  </si>
  <si>
    <t>Solyc08g061930.3.1</t>
  </si>
  <si>
    <t>AT5G21482.1</t>
  </si>
  <si>
    <t>HanXRQChr04g0120411.r1.2.494</t>
  </si>
  <si>
    <t>Lsat_1_v5_gn_7_2761.1</t>
  </si>
  <si>
    <t>Solyc01g096160.3.1</t>
  </si>
  <si>
    <t>AT1G01220.1</t>
  </si>
  <si>
    <t>HanXRQChr05g0134071.r1.2.494</t>
  </si>
  <si>
    <t>Lsat_1_v5_gn_8_78740.1</t>
  </si>
  <si>
    <t>Solyc11g072970.2.1</t>
  </si>
  <si>
    <t>AT3G46200.1</t>
  </si>
  <si>
    <t>Lsat_1_v5_gn_1_113160.1</t>
  </si>
  <si>
    <t>Solyc02g005510.3.1</t>
  </si>
  <si>
    <t>AT1G29810.1</t>
  </si>
  <si>
    <t>HanXRQChr03g0090571.r1.2.494</t>
  </si>
  <si>
    <t>Lsat_1_v5_gn_5_30421.1</t>
  </si>
  <si>
    <t>Solyc08g061100.3.1</t>
  </si>
  <si>
    <t>AT4G32410.1</t>
  </si>
  <si>
    <t>HanXRQChr01g0012171.r1.2.494</t>
  </si>
  <si>
    <t>Lsat_1_v5_gn_5_174641.1</t>
  </si>
  <si>
    <t>Solyc06g082280.3.1</t>
  </si>
  <si>
    <t>AT1G07010.1</t>
  </si>
  <si>
    <t>HanXRQChr07g0196311.r1.2.494</t>
  </si>
  <si>
    <t>Lsat_1_v5_gn_5_45360.1</t>
  </si>
  <si>
    <t>Solyc05g051520.3.1</t>
    <phoneticPr fontId="3" type="noConversion"/>
  </si>
  <si>
    <t>AT2G22400.1</t>
  </si>
  <si>
    <t>HanXRQChr16g0527551.r1.2.494</t>
  </si>
  <si>
    <t>Lsat_1_v5_gn_9_83200.1</t>
  </si>
  <si>
    <t>Solyc05g006120.3.1</t>
  </si>
  <si>
    <t>AT1G10520.1</t>
  </si>
  <si>
    <t>HanXRQChr11g0326181.r1.2.494</t>
  </si>
  <si>
    <t>Lsat_1_v5_gn_4_117540.1</t>
  </si>
  <si>
    <t>Solyc08g029150.2.1</t>
  </si>
  <si>
    <t>AT1G77405.1</t>
  </si>
  <si>
    <t>HanXRQChr10g0285831.r1.2.494</t>
  </si>
  <si>
    <t>Lsat_1_v5_gn_2_40441.1</t>
  </si>
  <si>
    <t>Solyc05g056350.3.1</t>
  </si>
  <si>
    <t>AT5G08500.1</t>
  </si>
  <si>
    <t>HanXRQChr01g0030631.r1.2.494</t>
  </si>
  <si>
    <t>Lsat_1_v5_gn_1_43821.3</t>
  </si>
  <si>
    <t>Solyc08g041780.3.1</t>
  </si>
  <si>
    <t>AT4G32050.1</t>
  </si>
  <si>
    <t>HanXRQChr11g0326271.r1.2.494</t>
  </si>
  <si>
    <t>Lsat_1_v5_gn_4_135561.1</t>
  </si>
  <si>
    <t>Solyc11g013533.1.1</t>
  </si>
  <si>
    <t>AT1G36980.1</t>
  </si>
  <si>
    <t>HanXRQChr15g0478181.r1.2.494</t>
  </si>
  <si>
    <t>Lsat_1_v5_gn_3_49700.1</t>
  </si>
  <si>
    <t>Solyc05g006970.3.1</t>
  </si>
  <si>
    <t>AT2G02590.1</t>
  </si>
  <si>
    <t>HanXRQChr09g0244411.r1.2.494</t>
  </si>
  <si>
    <t>Lsat_1_v5_gn_7_53840.3</t>
  </si>
  <si>
    <t>Solyc06g073330.3.1</t>
  </si>
  <si>
    <t>AT3G11710.1</t>
  </si>
  <si>
    <t>HanXRQChr02g0032801.r1.2.494</t>
  </si>
  <si>
    <t>Lsat_1_v5_gn_1_35121.3</t>
  </si>
  <si>
    <t>Solyc03g120130.3.1</t>
  </si>
  <si>
    <t>AT1G79915.1</t>
  </si>
  <si>
    <t>HanXRQChr16g0532671.r1.2.494</t>
  </si>
  <si>
    <t>Lsat_1_v5_gn_3_69700.1</t>
  </si>
  <si>
    <t>Solyc06g071450.3.1</t>
  </si>
  <si>
    <t>AT1G18340.1</t>
  </si>
  <si>
    <t>HanXRQChr08g0227191.r1.2.494</t>
  </si>
  <si>
    <t>Lsat_1_v5_gn_7_82781.1</t>
  </si>
  <si>
    <t>Solyc01g105970.3.1</t>
  </si>
  <si>
    <t>AT2G14110.1</t>
  </si>
  <si>
    <t>433617 (OR8855)</t>
  </si>
  <si>
    <t>HanXRQChr09g0268121.r1.2.494</t>
  </si>
  <si>
    <t>Lsat_1_v5_gn_4_124401.1</t>
  </si>
  <si>
    <t>Solyc10g006520.3.1</t>
  </si>
  <si>
    <t>AT5G06430.1</t>
  </si>
  <si>
    <t>HanXRQChr02g0040341.r1.2.494</t>
  </si>
  <si>
    <t>Lsat_1_v5_gn_1_2520.1</t>
  </si>
  <si>
    <t>Solyc01g081300.3.1</t>
  </si>
  <si>
    <t>AT3G21110.1</t>
  </si>
  <si>
    <t>HanXRQChr12g0381691.r1.2.494</t>
  </si>
  <si>
    <t>Lsat_1_v5_gn_9_121801.1</t>
  </si>
  <si>
    <t>Solyc01g103100.3.1</t>
  </si>
  <si>
    <t>AT1G10310.1</t>
  </si>
  <si>
    <t>HanXRQChr12g0355311.r1.2.494</t>
  </si>
  <si>
    <t>Lsat_1_v5_gn_5_146061.1</t>
  </si>
  <si>
    <t>Solyc10g045310.2.1</t>
  </si>
  <si>
    <t>AT4G29400.1</t>
  </si>
  <si>
    <t>HanXRQChr14g0447211.r1.2.494</t>
  </si>
  <si>
    <t>Lsat_1_v5_gn_2_62881.1</t>
  </si>
  <si>
    <t>Solyc02g068700.3.1</t>
  </si>
  <si>
    <t>AT1G31160.1</t>
  </si>
  <si>
    <t>Lsat_1_v5_gn_5_40701.1</t>
  </si>
  <si>
    <t>Solyc04g054475.1.1</t>
  </si>
  <si>
    <t>AT4G39690.1</t>
  </si>
  <si>
    <t>HanXRQChr02g0050581.r1.2.494</t>
  </si>
  <si>
    <t>Lsat_1_v5_gn_6_23160.1</t>
  </si>
  <si>
    <t>Solyc08g066640.3.1</t>
  </si>
  <si>
    <t>AT2G25830.1</t>
  </si>
  <si>
    <t>HanXRQChr01g0006331.r1.2.494</t>
  </si>
  <si>
    <t>Lsat_1_v5_gn_1_40420.1</t>
  </si>
  <si>
    <t>Solyc04g008230.3.1</t>
  </si>
  <si>
    <t>AT1G48100.1</t>
  </si>
  <si>
    <t>HanXRQChr02g0051861.r1.2.494</t>
  </si>
  <si>
    <t>Lsat_1_v5_gn_6_29580.1</t>
  </si>
  <si>
    <t>Solyc09g007210.3.1</t>
  </si>
  <si>
    <t>AT5G02820.1</t>
  </si>
  <si>
    <t>HanXRQChr16g0510541.r1.2.494</t>
  </si>
  <si>
    <t>Lsat_1_v5_gn_8_99481.1</t>
  </si>
  <si>
    <t>Solyc10g086770.2.1</t>
  </si>
  <si>
    <t>AT3G54130.1</t>
  </si>
  <si>
    <t>HanXRQChr12g0375811.r1.2.494</t>
  </si>
  <si>
    <t>Lsat_1_v5_gn_3_79681.1</t>
  </si>
  <si>
    <t>Solyc02g086100.3.1</t>
  </si>
  <si>
    <t>AT2G18410.1</t>
  </si>
  <si>
    <t>HanXRQChr17g0537411.r1.2.494</t>
  </si>
  <si>
    <t>Lsat_1_v5_gn_3_20620.1</t>
  </si>
  <si>
    <t>Solyc08g005780.3.1</t>
  </si>
  <si>
    <t>AT5G45300.2</t>
  </si>
  <si>
    <t>HanXRQChr03g0068921.r1.2.494</t>
  </si>
  <si>
    <t>Lsat_1_v5_gn_7_54301.3</t>
  </si>
  <si>
    <t>Solyc07g006810.3.1</t>
  </si>
  <si>
    <t>AT5G57590.1</t>
  </si>
  <si>
    <t>HanXRQChr14g0437201.r1.2.494</t>
  </si>
  <si>
    <t>Lsat_1_v5_gn_8_18261.1</t>
  </si>
  <si>
    <t>Solyc04g010260.3.1</t>
  </si>
  <si>
    <t>AT3G55200.1</t>
  </si>
  <si>
    <t>2/4/5/7/9/10</t>
    <phoneticPr fontId="3" type="noConversion"/>
  </si>
  <si>
    <t>HanXRQChr13g0398041.r1.2.494</t>
  </si>
  <si>
    <t>Lsat_1_v5_gn_6_36901.1</t>
  </si>
  <si>
    <t>Solyc03g062710.3.1</t>
  </si>
  <si>
    <t>AT1G55370.2</t>
  </si>
  <si>
    <t>HanXRQChr10g0307811.r1.2.494</t>
  </si>
  <si>
    <t>Lsat_1_v5_gn_5_88160.1</t>
  </si>
  <si>
    <t>Solyc06g073620.3.1</t>
  </si>
  <si>
    <t>AT2G43760.1</t>
  </si>
  <si>
    <t>HanXRQChr11g0335931.r1.2.494</t>
  </si>
  <si>
    <t>Lsat_1_v5_gn_7_111120.1</t>
  </si>
  <si>
    <t>Solyc10g006260.3.1</t>
  </si>
  <si>
    <t>AT5G55100.1</t>
  </si>
  <si>
    <t>1/2/4/5/7/10</t>
    <phoneticPr fontId="3" type="noConversion"/>
  </si>
  <si>
    <t>HanXRQChr16g0530621.r1.2.494</t>
  </si>
  <si>
    <t>Lsat_1_v5_gn_3_76061.2</t>
  </si>
  <si>
    <t>Solyc02g085100.3.1</t>
  </si>
  <si>
    <t>AT5G66530.1</t>
  </si>
  <si>
    <t>1/2/3/4/5/7/10</t>
    <phoneticPr fontId="3" type="noConversion"/>
  </si>
  <si>
    <t>433564 (OR8979)</t>
  </si>
  <si>
    <t>HanXRQChr01g0029381.r1.2.494</t>
  </si>
  <si>
    <t>Lsat_1_v5_gn_1_49060.1</t>
  </si>
  <si>
    <t>Solyc08g065760.3.1</t>
  </si>
  <si>
    <t>AT4G31460.1</t>
  </si>
  <si>
    <t>HanXRQChr15g0490251.r1.2.494</t>
  </si>
  <si>
    <t>Lsat_1_v5_gn_4_138241.3</t>
  </si>
  <si>
    <t>Solyc11g005340.2.1</t>
  </si>
  <si>
    <t>AT5G09820.2</t>
  </si>
  <si>
    <t>HanXRQChr14g0455131.r1.2.494</t>
  </si>
  <si>
    <t>Lsat_1_v5_gn_4_65220.1</t>
  </si>
  <si>
    <t>Solyc11g042430.2.1</t>
  </si>
  <si>
    <t>AT4G10050.1</t>
  </si>
  <si>
    <t>HanXRQChr16g0511541.r1.2.494</t>
  </si>
  <si>
    <t>Lsat_1_v5_gn_0_10341.1</t>
  </si>
  <si>
    <t>Solyc11g044750.2.1</t>
  </si>
  <si>
    <t>AT1G71260.1</t>
  </si>
  <si>
    <t>HanXRQChr03g0093801.r1.2.494</t>
  </si>
  <si>
    <t>Solyc08g006090.3.1</t>
  </si>
  <si>
    <t>AT1G01940.1</t>
  </si>
  <si>
    <t>HanXRQChr07g0198791.r1.2.494</t>
  </si>
  <si>
    <t>Lsat_1_v5_gn_2_91880.1</t>
  </si>
  <si>
    <t>Solyc02g086780.3.1</t>
  </si>
  <si>
    <t>AT5G14710.1</t>
  </si>
  <si>
    <t>HanXRQChr08g0226051.r1.2.494</t>
  </si>
  <si>
    <t>Lsat_1_v5_gn_8_146920.3</t>
  </si>
  <si>
    <t>Solyc03g119440.3.1</t>
  </si>
  <si>
    <t>AT3G18370.1</t>
  </si>
  <si>
    <t>HanXRQChr14g0447451.r1.2.494</t>
  </si>
  <si>
    <t>Lsat_1_v5_gn_2_63641.3</t>
  </si>
  <si>
    <t>Solyc02g068720.3.1</t>
  </si>
  <si>
    <t>AT2G35110.2</t>
  </si>
  <si>
    <t>HanXRQChr14g0440151.r1.2.494</t>
  </si>
  <si>
    <t>Lsat_1_v5_gn_2_61160.1</t>
  </si>
  <si>
    <t>Solyc02g068510.2.1</t>
  </si>
  <si>
    <t>AT1G31040.1</t>
  </si>
  <si>
    <t>HanXRQChr12g0359491.r1.2.494</t>
  </si>
  <si>
    <t>Lsat_1_v5_gn_5_165480.1</t>
  </si>
  <si>
    <t>Solyc01g080300.3.1</t>
  </si>
  <si>
    <t>AT3G21580.1</t>
  </si>
  <si>
    <t>HanXRQChr06g0179681.r1.2.494</t>
  </si>
  <si>
    <t>Lsat_1_v5_gn_2_11841.2</t>
  </si>
  <si>
    <t>Solyc06g072510.3.1</t>
  </si>
  <si>
    <t>AT1G18335.1</t>
  </si>
  <si>
    <t>HanXRQChr12g0378211.r1.2.494</t>
  </si>
  <si>
    <t>Lsat_1_v5_gn_5_36281.1</t>
  </si>
  <si>
    <t>Solyc02g069020.3.1</t>
  </si>
  <si>
    <t>AT4G19840.1</t>
  </si>
  <si>
    <t>2/3/4/6</t>
    <phoneticPr fontId="3" type="noConversion"/>
  </si>
  <si>
    <t>433528 (OR8808)</t>
  </si>
  <si>
    <t>Lsat_1_v5_gn_3_32621.3</t>
  </si>
  <si>
    <t>Solyc00g006810.3.1</t>
  </si>
  <si>
    <t>AT5G13410.1</t>
  </si>
  <si>
    <t>HanXRQChr08g0227951.r1.2.494</t>
  </si>
  <si>
    <t>Lsat_1_v5_gn_6_67201.1</t>
  </si>
  <si>
    <t>NONE</t>
    <phoneticPr fontId="3" type="noConversion"/>
  </si>
  <si>
    <t>AT1G32410.1</t>
  </si>
  <si>
    <t>HanXRQChr16g0510381.r1.2.494</t>
  </si>
  <si>
    <t>Lsat_1_v5_gn_8_100741.1</t>
  </si>
  <si>
    <t>Solyc02g081830.3.1</t>
  </si>
  <si>
    <t>AT5G44730.1</t>
  </si>
  <si>
    <t>1/2/3/4/5/8</t>
    <phoneticPr fontId="3" type="noConversion"/>
  </si>
  <si>
    <t>433521 (OR9063)</t>
  </si>
  <si>
    <t>HanXRQChr05g0150601.r1.2.494</t>
  </si>
  <si>
    <t>Lsat_1_v5_gn_6_109840.1</t>
  </si>
  <si>
    <t>Solyc06g064440.3.1</t>
  </si>
  <si>
    <t>AT4G10150.1</t>
  </si>
  <si>
    <t>HanXRQChr15g0475871.r1.2.494</t>
  </si>
  <si>
    <t>Lsat_1_v5_gn_3_61200.1</t>
  </si>
  <si>
    <t>Solyc00g127670.2.1</t>
  </si>
  <si>
    <t>AT1G26180.1</t>
  </si>
  <si>
    <t>HanXRQChr10g0307251.r1.2.494</t>
  </si>
  <si>
    <t>Lsat_1_v5_gn_5_117920.1</t>
  </si>
  <si>
    <t>Solyc10g051310.2.1</t>
  </si>
  <si>
    <t>AT1G11750.1</t>
  </si>
  <si>
    <t>HanXRQChr04g0126831.r1.2.494</t>
  </si>
  <si>
    <t>Lsat_1_v5_gn_7_94941.3</t>
  </si>
  <si>
    <t>Solyc07g049470.3.1</t>
  </si>
  <si>
    <t>AT1G04985.1</t>
  </si>
  <si>
    <t>HanXRQChr14g0454211.r1.2.494</t>
  </si>
  <si>
    <t>Lsat_1_v5_gn_2_108321.3</t>
  </si>
  <si>
    <t>Solyc04g010080.3.1</t>
  </si>
  <si>
    <t>AT3G04480.1</t>
  </si>
  <si>
    <t>HanXRQChr09g0276551.r1.2.494</t>
  </si>
  <si>
    <t>Lsat_1_v5_gn_4_94401.1</t>
  </si>
  <si>
    <t>Solyc03g121670.3.1</t>
  </si>
  <si>
    <t>AT3G13800.1</t>
  </si>
  <si>
    <t>HanXRQChr08g0236601.r1.2.494</t>
  </si>
  <si>
    <t>Lsat_1_v5_gn_9_27040.1</t>
  </si>
  <si>
    <t>Solyc06g065310.3.1</t>
  </si>
  <si>
    <t>AT3G29010.1</t>
  </si>
  <si>
    <t>HanXRQChr01g0023481.r1.2.494</t>
  </si>
  <si>
    <t>Lsat_1_v5_gn_1_77821.1</t>
  </si>
  <si>
    <t>Solyc12g021170.2.1</t>
  </si>
  <si>
    <t>AT2G43400.1</t>
  </si>
  <si>
    <t>HanXRQChr07g0206401.r1.2.494</t>
  </si>
  <si>
    <t>Lsat_1_v5_gn_2_135281.1</t>
  </si>
  <si>
    <t>Solyc03g082820.3.1</t>
  </si>
  <si>
    <t>AT4G27750.1</t>
  </si>
  <si>
    <t>HanXRQChr14g0452471.r1.2.494</t>
  </si>
  <si>
    <t>Lsat_1_v5_gn_2_90260.1</t>
  </si>
  <si>
    <t>Solyc02g089220.3.1</t>
  </si>
  <si>
    <t>AT3G02300.1</t>
  </si>
  <si>
    <t>HanXRQChr06g0179781.r1.2.494</t>
  </si>
  <si>
    <t>Lsat_1_v5_gn_8_64821.1</t>
  </si>
  <si>
    <t>Solyc07g006010.3.1</t>
  </si>
  <si>
    <t>AT4G30840.1</t>
  </si>
  <si>
    <t>HanXRQChr04g0116391.r1.2.494</t>
  </si>
  <si>
    <t>Lsat_1_v5_gn_7_26140.1</t>
  </si>
  <si>
    <t>Solyc02g071330.3.1</t>
  </si>
  <si>
    <t>AT4G18060.1</t>
  </si>
  <si>
    <t>HanXRQChr11g0335601.r1.2.494</t>
  </si>
  <si>
    <t>Lsat_1_v5_gn_7_110680.1</t>
  </si>
  <si>
    <t>Solyc07g066580.3.1</t>
  </si>
  <si>
    <t>AT1G79230.1</t>
  </si>
  <si>
    <t>433483 (OR8674)</t>
  </si>
  <si>
    <t>HanXRQChr15g0482991.r1.2.494</t>
  </si>
  <si>
    <t>Lsat_1_v5_gn_3_65880.1</t>
  </si>
  <si>
    <t>Solyc11g011490.2.1</t>
  </si>
  <si>
    <t>AT3G02860.2</t>
  </si>
  <si>
    <t>HanXRQChr04g0125921.r1.2.494</t>
  </si>
  <si>
    <t>Lsat_1_v5_gn_8_85741.2</t>
  </si>
  <si>
    <t>Solyc12g009200.2.1</t>
  </si>
  <si>
    <t>AT1G19150.1</t>
  </si>
  <si>
    <t>HanXRQChr11g0344701.r1.2.494</t>
  </si>
  <si>
    <t>Lsat_1_v5_gn_1_67460.2</t>
  </si>
  <si>
    <t>Solyc12g098660.2.1</t>
  </si>
  <si>
    <t>AT5G19850.1</t>
  </si>
  <si>
    <t>HanXRQChr12g0381231.r1.2.494</t>
  </si>
  <si>
    <t>Lsat_1_v5_gn_5_65400.1</t>
  </si>
  <si>
    <t>Solyc06g072160.3.1</t>
  </si>
  <si>
    <t>AT5G24760.1</t>
  </si>
  <si>
    <t>Lsat_1_v5_gn_5_84680.1</t>
  </si>
  <si>
    <t>Solyc10g078790.1.1</t>
  </si>
  <si>
    <t>AT5G57460.1</t>
  </si>
  <si>
    <t>1/3/4/5/7/9/11</t>
    <phoneticPr fontId="3" type="noConversion"/>
  </si>
  <si>
    <t>433451 (OR9222)</t>
  </si>
  <si>
    <t>HanXRQChr08g0219361.r1.2.494</t>
  </si>
  <si>
    <t>Lsat_1_v5_gn_8_21281.1</t>
  </si>
  <si>
    <t>Solyc12g009500.2.1</t>
  </si>
  <si>
    <t>AT4G10090.1</t>
  </si>
  <si>
    <t>HanXRQChr11g0345561.r1.2.494</t>
  </si>
  <si>
    <t>Lsat_1_v5_gn_2_36081.1</t>
  </si>
  <si>
    <t>Solyc09g007100.3.1</t>
  </si>
  <si>
    <t>AT2G27090.1</t>
  </si>
  <si>
    <t>HanXRQChr09g0239411.r1.2.494</t>
  </si>
  <si>
    <t>Lsat_1_v5_gn_7_41360.1</t>
  </si>
  <si>
    <t>Solyc05g050000.3.1</t>
  </si>
  <si>
    <t>AT5G51130.1</t>
  </si>
  <si>
    <t>HanXRQChr14g0448331.r1.2.494</t>
  </si>
  <si>
    <t>Lsat_1_v5_gn_2_86920.1</t>
  </si>
  <si>
    <t>Solyc02g065180.3.1</t>
  </si>
  <si>
    <t>AT5G66930.2</t>
  </si>
  <si>
    <t>HanXRQChr15g0471591.r1.2.494</t>
  </si>
  <si>
    <t>Lsat_1_v5_gn_2_67161.1</t>
  </si>
  <si>
    <t>Solyc06g073870.3.1</t>
  </si>
  <si>
    <t>AT5G09920.1</t>
  </si>
  <si>
    <t>HanXRQChr07g0206791.r1.2.494</t>
  </si>
  <si>
    <t>Lsat_1_v5_gn_2_130560.1</t>
  </si>
  <si>
    <t>Solyc01g006510.3.1</t>
  </si>
  <si>
    <t>AT5G51970.1</t>
  </si>
  <si>
    <t>HanXRQChr05g0129051.r1.2.494</t>
  </si>
  <si>
    <t>Lsat_1_v5_gn_7_12720.3</t>
  </si>
  <si>
    <t>Solyc04g015330.3.1</t>
  </si>
  <si>
    <t>AT3G52155.1</t>
  </si>
  <si>
    <t>HanXRQChr17g0545461.r1.2.494</t>
  </si>
  <si>
    <t>Lsat_1_v5_gn_3_56260.3</t>
  </si>
  <si>
    <t>Solyc05g012590.3.1</t>
  </si>
  <si>
    <t>AT2G03430.1</t>
  </si>
  <si>
    <t>HanXRQChr16g0500281.r1.2.494</t>
  </si>
  <si>
    <t>Lsat_1_v5_gn_4_88401.1</t>
  </si>
  <si>
    <t>Solyc07g005900.3.1</t>
  </si>
  <si>
    <t>AT3G18430.1</t>
  </si>
  <si>
    <t>HanXRQChr09g0247161.r1.2.494</t>
  </si>
  <si>
    <t>Lsat_1_v5_gn_9_66521.1</t>
  </si>
  <si>
    <t>Solyc04g049690.3.1</t>
  </si>
  <si>
    <t>AT2G39270.1</t>
  </si>
  <si>
    <t>HanXRQChr17g0533361.r1.2.494</t>
  </si>
  <si>
    <t>Lsat_1_v5_gn_3_7661.1</t>
  </si>
  <si>
    <t>Solyc08g074580.3.1</t>
  </si>
  <si>
    <t>AT2G44270.1</t>
  </si>
  <si>
    <t>HanXRQChr02g0041061.r1.2.494</t>
  </si>
  <si>
    <t>Lsat_1_v5_gn_1_13281.1</t>
  </si>
  <si>
    <t>Solyc03g116140.3.1</t>
  </si>
  <si>
    <t>AT3G47610.1</t>
  </si>
  <si>
    <t>HanXRQChr02g0046441.r1.2.494</t>
  </si>
  <si>
    <t>Lsat_1_v5_gn_1_19180.1</t>
  </si>
  <si>
    <t>Solyc12g088960.2.1</t>
  </si>
  <si>
    <t>AT1G47640.1</t>
  </si>
  <si>
    <t>HanXRQChr16g0530431.r1.2.494</t>
  </si>
  <si>
    <t>Lsat_1_v5_gn_3_76381.2</t>
  </si>
  <si>
    <t>Solyc02g085240.3.1</t>
  </si>
  <si>
    <t>AT3G50860.1</t>
  </si>
  <si>
    <t>HanXRQChr12g0371081.r1.2.494</t>
  </si>
  <si>
    <t>Lsat_1_v5_gn_8_163421.2</t>
  </si>
  <si>
    <t>Solyc05g006760.3.1</t>
  </si>
  <si>
    <t>AT1G27150.1</t>
  </si>
  <si>
    <t>HanXRQChr05g0129231.r1.2.494</t>
  </si>
  <si>
    <t>Lsat_1_v5_gn_2_109921.1</t>
  </si>
  <si>
    <t>Solyc09g007190.3.1</t>
  </si>
  <si>
    <t>AT2G37240.1</t>
  </si>
  <si>
    <t>HanXRQChr17g0550981.r1.2.494</t>
  </si>
  <si>
    <t>Lsat_1_v5_gn_0_22620.3</t>
  </si>
  <si>
    <t>Solyc09g091970.3.1</t>
  </si>
  <si>
    <t>AT2G38130.1</t>
  </si>
  <si>
    <t>HanXRQChr17g0545181.r1.2.494</t>
  </si>
  <si>
    <t>Lsat_1_v5_gn_3_52920.2</t>
  </si>
  <si>
    <t>Solyc01g010590.2.1</t>
  </si>
  <si>
    <t>AT1G26940.1</t>
  </si>
  <si>
    <t>HanXRQChr08g0231361.r1.2.494</t>
  </si>
  <si>
    <t>Lsat_1_v5_gn_9_17160.1</t>
  </si>
  <si>
    <t>Solyc09g020140.3.1</t>
  </si>
  <si>
    <t>AT4G12790.1</t>
  </si>
  <si>
    <t>HanXRQChr11g0339821.r1.2.494</t>
  </si>
  <si>
    <t>Lsat_1_v5_gn_7_72860.1</t>
  </si>
  <si>
    <t>Solyc01g099900.3.1</t>
  </si>
  <si>
    <t>AT1G09150.1</t>
  </si>
  <si>
    <t>HanXRQChr08g0231191.r1.2.494</t>
  </si>
  <si>
    <t>Lsat_1_v5_gn_5_1420.3</t>
  </si>
  <si>
    <t>Solyc07g065480.3.1</t>
  </si>
  <si>
    <t>AT5G55640.1</t>
  </si>
  <si>
    <t>HanXRQChr12g0375111.r1.2.494</t>
  </si>
  <si>
    <t>Lsat_1_v5_gn_3_53701.1</t>
  </si>
  <si>
    <t>Solyc05g012090.3.1</t>
  </si>
  <si>
    <t>AT4G30000.1</t>
  </si>
  <si>
    <t>HanXRQChr10g0282441.r1.2.494</t>
  </si>
  <si>
    <t>Lsat_1_v5_gn_9_3581.3</t>
  </si>
  <si>
    <t>Solyc09g065270.3.1</t>
  </si>
  <si>
    <t>AT3G63190.1</t>
  </si>
  <si>
    <t>HanXRQChr01g0019801.r1.2.494</t>
  </si>
  <si>
    <t>Lsat_1_v5_gn_1_89980.1</t>
  </si>
  <si>
    <t>Solyc01g081380.3.1</t>
  </si>
  <si>
    <t>AT5G17620.1</t>
  </si>
  <si>
    <t>HanXRQChr15g0466601.r1.2.494</t>
  </si>
  <si>
    <t>Lsat_1_v5_gn_2_2880.3</t>
  </si>
  <si>
    <t>Solyc09g074090.3.1</t>
  </si>
  <si>
    <t>AT1G03360.1</t>
  </si>
  <si>
    <t>HanXRQChr11g0352321.r1.2.494</t>
  </si>
  <si>
    <t>Lsat_1_v5_gn_1_42160.1</t>
  </si>
  <si>
    <t>Solyc12g095840.2.1</t>
  </si>
  <si>
    <t>AT2G25740.1</t>
  </si>
  <si>
    <t>HanXRQChr01g0022501.r1.2.494</t>
  </si>
  <si>
    <t>Lsat_1_v5_gn_1_76101.1</t>
  </si>
  <si>
    <t>Solyc09g090760.3.1</t>
  </si>
  <si>
    <t>AT2G33255.1</t>
  </si>
  <si>
    <t>HanXRQChr05g0146141.r1.2.494</t>
  </si>
  <si>
    <t>Lsat_1_v5_gn_3_53200.3</t>
  </si>
  <si>
    <t>Solyc11g006580.2.1</t>
  </si>
  <si>
    <t>AT3G10620.1</t>
  </si>
  <si>
    <t>HanXRQChr09g0266951.r1.2.494</t>
  </si>
  <si>
    <t>Lsat_1_v5_gn_4_131361.2</t>
  </si>
  <si>
    <t>Solyc02g070490.3.1</t>
  </si>
  <si>
    <t>AT5G38520.1</t>
  </si>
  <si>
    <t>HanXRQChr09g0267541.r1.2.494</t>
  </si>
  <si>
    <t>Lsat_1_v5_gn_4_126480.1</t>
  </si>
  <si>
    <t>Solyc12g088810.2.1</t>
  </si>
  <si>
    <t>AT1G45231.2</t>
  </si>
  <si>
    <t>HanXRQChr08g0213531.r1.2.494</t>
  </si>
  <si>
    <t>Lsat_1_v5_gn_8_41260.1</t>
  </si>
  <si>
    <t>Solyc04g007230.3.1</t>
  </si>
  <si>
    <t>AT1G25420.1</t>
  </si>
  <si>
    <t>HanXRQChr14g0463001.r1.2.494</t>
  </si>
  <si>
    <t>Lsat_1_v5_gn_8_36881.1</t>
  </si>
  <si>
    <t>Solyc06g072970.3.1</t>
  </si>
  <si>
    <t>AT5G24680.1</t>
  </si>
  <si>
    <t>HanXRQChr06g0167971.r1.2.494</t>
  </si>
  <si>
    <t>Lsat_1_v5_gn_8_167241.1</t>
  </si>
  <si>
    <t>Solyc01g068150.3.1</t>
  </si>
  <si>
    <t>AT3G62140.1</t>
  </si>
  <si>
    <t>HanXRQChr12g0362651.r1.2.494</t>
  </si>
  <si>
    <t>Lsat_1_v5_gn_8_46201.1</t>
  </si>
  <si>
    <t>Solyc01g005385.1.1</t>
  </si>
  <si>
    <t>AT1G24610.1</t>
  </si>
  <si>
    <t>HanXRQChr14g0446231.r1.2.494</t>
  </si>
  <si>
    <t>Lsat_1_v5_gn_2_67580.1</t>
  </si>
  <si>
    <t>Solyc04g054310.3.1</t>
  </si>
  <si>
    <t>AT4G39660.1</t>
  </si>
  <si>
    <t>HanXRQChr04g0123801.r1.2.494</t>
  </si>
  <si>
    <t>Lsat_1_v5_gn_1_124320.4</t>
  </si>
  <si>
    <t>Solyc03g006350.3.1</t>
  </si>
  <si>
    <t>AT2G33835.1</t>
  </si>
  <si>
    <t>HanXRQChr10g0278011.r1.2.494</t>
  </si>
  <si>
    <t>Lsat_1_v5_gn_5_164581.1</t>
  </si>
  <si>
    <t>Solyc11g005620.1.1</t>
  </si>
  <si>
    <t>AT3G57560.1</t>
  </si>
  <si>
    <t>HanXRQChr13g0398651.r1.2.494</t>
  </si>
  <si>
    <t>Lsat_1_v5_gn_6_34741.1</t>
  </si>
  <si>
    <t>Solyc10g079830.2.1</t>
  </si>
  <si>
    <t>AT3G11750.1</t>
  </si>
  <si>
    <t>HanXRQChr08g0234071.r1.2.494</t>
  </si>
  <si>
    <t>Lsat_1_v5_gn_7_65980.2</t>
  </si>
  <si>
    <t>Solyc12g005200.2.1</t>
  </si>
  <si>
    <t>AT1G50940.1</t>
  </si>
  <si>
    <t>HanXRQChr03g0069991.r1.2.494</t>
  </si>
  <si>
    <t>Lsat_1_v5_gn_9_112480.1</t>
  </si>
  <si>
    <t>Solyc11g071960.2.1</t>
  </si>
  <si>
    <t>AT1G49880.1</t>
  </si>
  <si>
    <t>HanXRQChr10g0315351.r1.2.494</t>
  </si>
  <si>
    <t>Lsat_1_v5_gn_5_94361.1</t>
  </si>
  <si>
    <t>Solyc07g007210.3.1</t>
  </si>
  <si>
    <t>AT1G06220.1</t>
  </si>
  <si>
    <t>HanXRQChr01g0019741.r1.2.494</t>
  </si>
  <si>
    <t>Lsat_1_v5_gn_1_62060.2</t>
  </si>
  <si>
    <t>Solyc11g067060.2.1</t>
  </si>
  <si>
    <t>AT3G44620.1</t>
  </si>
  <si>
    <t>HanXRQChr07g0187351.r1.2.494</t>
  </si>
  <si>
    <t>Lsat_1_v5_gn_7_76501.1</t>
  </si>
  <si>
    <t>Solyc11g066280.2.1</t>
  </si>
  <si>
    <t>AT4G01560.1</t>
  </si>
  <si>
    <t>HanXRQChr02g0034681.r1.2.494</t>
  </si>
  <si>
    <t>Lsat_1_v5_gn_1_33120.1</t>
  </si>
  <si>
    <t>Solyc03g019660.3.1</t>
  </si>
  <si>
    <t>AT4G24930.1</t>
  </si>
  <si>
    <t>HanXRQChr14g0441711.r1.2.494</t>
  </si>
  <si>
    <t>Lsat_1_v5_gn_2_28360.1</t>
  </si>
  <si>
    <t>Solyc02g086250.3.1</t>
  </si>
  <si>
    <t>AT3G20070.1</t>
  </si>
  <si>
    <t>HanXRQChr16g0508431.r1.2.494</t>
  </si>
  <si>
    <t>Lsat_1_v5_gn_8_99200.1</t>
  </si>
  <si>
    <t>Solyc09g083150.3.1</t>
  </si>
  <si>
    <t>AT5G58260.1</t>
  </si>
  <si>
    <t>HanXRQChr01g0022691.r1.2.494</t>
  </si>
  <si>
    <t>Lsat_1_v5_gn_0_4860.1</t>
  </si>
  <si>
    <t>Solyc09g091420.3.1</t>
  </si>
  <si>
    <t>AT4G13720.1</t>
  </si>
  <si>
    <t>HanXRQChr03g0072671.r1.2.494</t>
  </si>
  <si>
    <t>Lsat_1_v5_gn_9_124801.2</t>
  </si>
  <si>
    <t>Solyc10g044780.2.1</t>
  </si>
  <si>
    <t>AT3G05480.1</t>
  </si>
  <si>
    <t>HanXRQChr05g0141681.r1.2.494</t>
  </si>
  <si>
    <t>Lsat_1_v5_gn_8_64640.1</t>
  </si>
  <si>
    <t>Solyc03g019930.3.1</t>
  </si>
  <si>
    <t>AT1G73380.1</t>
  </si>
  <si>
    <t>433179 (OR9107)</t>
  </si>
  <si>
    <t>Lsat_1_v5_gn_4_154720.1</t>
  </si>
  <si>
    <t>Solyc02g091340.3.1</t>
  </si>
  <si>
    <t>AT5G37850.1</t>
  </si>
  <si>
    <t>HanXRQChr10g0309751.r1.2.494</t>
  </si>
  <si>
    <t>Lsat_1_v5_gn_5_78501.1</t>
  </si>
  <si>
    <t>Solyc06g064810.3.1</t>
  </si>
  <si>
    <t>AT1G33810.1</t>
  </si>
  <si>
    <t>HanXRQChr13g0410011.r1.2.494</t>
  </si>
  <si>
    <t>Lsat_1_v5_gn_5_51821.1</t>
  </si>
  <si>
    <t>Solyc10g085630.2.1</t>
  </si>
  <si>
    <t>AT4G31810.1</t>
  </si>
  <si>
    <t>HanXRQChr16g0511851.r1.2.494</t>
  </si>
  <si>
    <t>Lsat_1_v5_gn_0_14661.1</t>
  </si>
  <si>
    <t>Solyc04g015370.3.1</t>
  </si>
  <si>
    <t>AT1G65290.1</t>
  </si>
  <si>
    <t>HanXRQChr08g0222401.r1.2.494</t>
  </si>
  <si>
    <t>Lsat_1_v5_gn_8_11701.1</t>
  </si>
  <si>
    <t>Solyc06g051410.3.1</t>
    <phoneticPr fontId="3" type="noConversion"/>
  </si>
  <si>
    <t>AT1G07780.1</t>
  </si>
  <si>
    <t>HanXRQChr04g0111871.r1.2.494</t>
  </si>
  <si>
    <t>Lsat_1_v5_gn_4_64581.1</t>
  </si>
  <si>
    <t>Solyc01g008270.3.1</t>
  </si>
  <si>
    <t>AT5G23290.1</t>
  </si>
  <si>
    <t>HanXRQChr07g0190571.r1.2.494</t>
  </si>
  <si>
    <t>Lsat_1_v5_gn_9_16941.1</t>
  </si>
  <si>
    <t>Solyc09g042770.3.1</t>
  </si>
  <si>
    <t>AT3G25480.1</t>
  </si>
  <si>
    <t>HanXRQChr09g0253011.r1.2.494</t>
  </si>
  <si>
    <t>Lsat_1_v5_gn_9_58281.1</t>
  </si>
  <si>
    <t>Solyc03g117000.3.1</t>
  </si>
  <si>
    <t>AT5G24170.1</t>
  </si>
  <si>
    <t>HanXRQChr02g0048091.r1.2.494</t>
  </si>
  <si>
    <t>Lsat_1_v5_gn_6_10980.1</t>
  </si>
  <si>
    <t>Solyc10g012253.1.1</t>
    <phoneticPr fontId="3" type="noConversion"/>
  </si>
  <si>
    <t>AT5G25752.1</t>
  </si>
  <si>
    <t>HanXRQChr09g0247601.r1.2.494</t>
  </si>
  <si>
    <t>Lsat_1_v5_gn_9_66800.1</t>
  </si>
  <si>
    <t>Solyc05g054940.3.1</t>
  </si>
  <si>
    <t>AT4G08790.1</t>
  </si>
  <si>
    <t>HanXRQChr04g0097881.r1.2.494</t>
  </si>
  <si>
    <t>Lsat_1_v5_gn_1_34401.2</t>
  </si>
  <si>
    <t>Solyc12g042770.2.1</t>
  </si>
  <si>
    <t>AT3G15840.1</t>
  </si>
  <si>
    <t>HanXRQChr17g0537661.r1.2.494</t>
  </si>
  <si>
    <t>Lsat_1_v5_gn_3_20841.1</t>
  </si>
  <si>
    <t>Solyc08g076010.3.1</t>
    <phoneticPr fontId="3" type="noConversion"/>
  </si>
  <si>
    <t>AT5G45580.1</t>
  </si>
  <si>
    <t>HanXRQChr10g0294491.r1.2.494</t>
  </si>
  <si>
    <t>Lsat_1_v5_gn_5_103961.1</t>
  </si>
  <si>
    <t>Solyc02g085920.3.1</t>
  </si>
  <si>
    <t>AT1G56420.1</t>
  </si>
  <si>
    <t>HanXRQChr05g0157521.r1.2.494</t>
  </si>
  <si>
    <t>Lsat_1_v5_gn_6_103140.1</t>
  </si>
  <si>
    <t>Solyc03g117810.3.1</t>
  </si>
  <si>
    <t>AT1G67940.1</t>
  </si>
  <si>
    <t>HanXRQChr13g0405601.r1.2.494</t>
  </si>
  <si>
    <t>Lsat_1_v5_gn_8_7641.1</t>
  </si>
  <si>
    <t>Solyc03g026260.3.1</t>
  </si>
  <si>
    <t>AT5G52030.2</t>
  </si>
  <si>
    <t>HanXRQChr11g0341771.r1.2.494</t>
  </si>
  <si>
    <t>Lsat_1_v5_gn_1_116501.1</t>
  </si>
  <si>
    <t>Solyc01g022750.3.1</t>
  </si>
  <si>
    <t>AT3G12260.1</t>
  </si>
  <si>
    <t>HanXRQChr05g0133131.r1.2.494</t>
  </si>
  <si>
    <t>Lsat_1_v5_gn_8_77160.1</t>
  </si>
  <si>
    <t>Solyc10g083350.2.1</t>
    <phoneticPr fontId="3" type="noConversion"/>
  </si>
  <si>
    <t>AT3G10130.1</t>
  </si>
  <si>
    <t>HanXRQChr02g0055581.r1.2.494</t>
  </si>
  <si>
    <t>Lsat_1_v5_gn_6_43340.1</t>
  </si>
  <si>
    <t>Solyc11g066390.2.1</t>
  </si>
  <si>
    <t>AT2G28190.1</t>
  </si>
  <si>
    <t>HanXRQChr17g0559811.r1.2.494</t>
  </si>
  <si>
    <t>Lsat_1_v5_gn_8_142161.1</t>
  </si>
  <si>
    <t>Solyc03g078350.3.1</t>
  </si>
  <si>
    <t>AT1G49170.1</t>
  </si>
  <si>
    <t>HanXRQChr10g0294681.r1.2.494</t>
  </si>
  <si>
    <t>Lsat_1_v5_gn_5_105901.3</t>
  </si>
  <si>
    <t>Solyc01g103850.3.1</t>
  </si>
  <si>
    <t>AT4G06599.1</t>
  </si>
  <si>
    <t>1/3/4/5/7/10</t>
    <phoneticPr fontId="3" type="noConversion"/>
  </si>
  <si>
    <t>433078 (OR8729)</t>
  </si>
  <si>
    <t>HanXRQChr10g0281481.r1.2.494</t>
  </si>
  <si>
    <t>Lsat_1_v5_gn_9_8160.1</t>
  </si>
  <si>
    <t>Solyc10g045390.2.1</t>
  </si>
  <si>
    <t>AT3G54610.1</t>
  </si>
  <si>
    <t>HanXRQChr05g0143831.r1.2.494</t>
  </si>
  <si>
    <t>Lsat_1_v5_gn_8_61021.2</t>
  </si>
  <si>
    <t>Solyc07g007820.3.1</t>
  </si>
  <si>
    <t>AT5G35200.1</t>
  </si>
  <si>
    <t>HanXRQChr09g0277401.r1.2.494</t>
  </si>
  <si>
    <t>Lsat_1_v5_gn_4_88641.1</t>
  </si>
  <si>
    <t>Solyc03g123880.3.1</t>
  </si>
  <si>
    <t>AT3G21200.1</t>
  </si>
  <si>
    <t>HanXRQChr12g0376921.r1.2.494</t>
  </si>
  <si>
    <t>Lsat_1_v5_gn_3_88140.1</t>
  </si>
  <si>
    <t>Solyc02g092660.3.1</t>
  </si>
  <si>
    <t>AT2G23093.1</t>
  </si>
  <si>
    <t>HanXRQChr13g0423561.r1.2.494</t>
  </si>
  <si>
    <t>Lsat_1_v5_gn_3_124080.1</t>
  </si>
  <si>
    <t>Solyc09g083000.3.1</t>
  </si>
  <si>
    <t>AT3G22990.1</t>
  </si>
  <si>
    <t>HanXRQChr16g0531111.r1.2.494</t>
  </si>
  <si>
    <t>Lsat_1_v5_gn_3_73720.2</t>
  </si>
  <si>
    <t>Solyc02g084500.2.1</t>
    <phoneticPr fontId="3" type="noConversion"/>
  </si>
  <si>
    <t>AT3G51130.1</t>
  </si>
  <si>
    <t>HanXRQChr04g0095031.r1.2.494</t>
  </si>
  <si>
    <t>Lsat_1_v5_gn_2_17540.1</t>
  </si>
  <si>
    <t>Solyc05g055760.3.1</t>
  </si>
  <si>
    <t>AT3G02780.1</t>
  </si>
  <si>
    <t>2/4/5/8</t>
    <phoneticPr fontId="3" type="noConversion"/>
  </si>
  <si>
    <t>HanXRQChr13g0405181.r1.2.494</t>
  </si>
  <si>
    <t>Lsat_1_v5_gn_6_52180.1</t>
  </si>
  <si>
    <t>Solyc01g005930.3.1</t>
  </si>
  <si>
    <t>AT1G55280.1</t>
  </si>
  <si>
    <t>HanXRQChr14g0455871.r1.2.494</t>
  </si>
  <si>
    <t>Lsat_1_v5_gn_6_66461.1</t>
  </si>
  <si>
    <t>Solyc08g077270.3.1</t>
    <phoneticPr fontId="3" type="noConversion"/>
  </si>
  <si>
    <t>AT5G18070.1</t>
  </si>
  <si>
    <t>HanXRQChr08g0228491.r1.2.494</t>
  </si>
  <si>
    <t>Lsat_1_v5_gn_7_77221.1</t>
  </si>
  <si>
    <t>Solyc01g103160.3.1</t>
  </si>
  <si>
    <t>AT1G10270.1</t>
  </si>
  <si>
    <t>HanXRQChr11g0341301.r1.2.494</t>
  </si>
  <si>
    <t>Lsat_1_v5_gn_9_74980.1</t>
  </si>
  <si>
    <t>Solyc01g096660.3.1</t>
  </si>
  <si>
    <t>AT5G07020.1</t>
  </si>
  <si>
    <t>HanXRQChr14g0461651.r1.2.494</t>
  </si>
  <si>
    <t>Lsat_1_v5_gn_2_135080.1</t>
  </si>
  <si>
    <t>Solyc03g082560.3.1</t>
  </si>
  <si>
    <t>AT5G53580.1</t>
  </si>
  <si>
    <t>HanXRQChr16g0515501.r1.2.494</t>
  </si>
  <si>
    <t>Lsat_1_v5_gn_4_59280.1</t>
  </si>
  <si>
    <t>Solyc02g080780.3.1</t>
  </si>
  <si>
    <t>AT1G62250.1</t>
  </si>
  <si>
    <t>HanXRQChr08g0232911.r1.2.494</t>
  </si>
  <si>
    <t>Lsat_1_v5_gn_0_16600.1</t>
  </si>
  <si>
    <t>Solyc07g066060.3.1</t>
  </si>
  <si>
    <t>AT5G56130.1</t>
  </si>
  <si>
    <t>HanXRQChr04g0126271.r1.2.494</t>
  </si>
  <si>
    <t>Lsat_1_v5_gn_8_87601.1</t>
  </si>
  <si>
    <t>Solyc07g025520.3.1</t>
  </si>
  <si>
    <t>AT4G29590.1</t>
  </si>
  <si>
    <t>HanXRQChr10g0286291.r1.2.494</t>
  </si>
  <si>
    <t>Lsat_1_v5_gn_9_38061.2</t>
  </si>
  <si>
    <t>Solyc09g042700.3.1</t>
  </si>
  <si>
    <t>AT3G51730.1</t>
  </si>
  <si>
    <t>HanXRQChr15g0494291.r1.2.494</t>
  </si>
  <si>
    <t>Lsat_1_v5_gn_7_109080.1</t>
  </si>
  <si>
    <t>Solyc12g005180.2.1</t>
  </si>
  <si>
    <t>AT3G47860.1</t>
  </si>
  <si>
    <t>HanXRQChr05g0160521.r1.2.494</t>
  </si>
  <si>
    <t>Lsat_1_v5_gn_9_83400.1</t>
  </si>
  <si>
    <t>Solyc10g005510.3.1</t>
  </si>
  <si>
    <t>AT1G16280.1</t>
  </si>
  <si>
    <t>HanXRQChr14g0447041.r1.2.494</t>
  </si>
  <si>
    <t>Lsat_1_v5_gn_2_81981.1</t>
  </si>
  <si>
    <t>Solyc02g091790.3.1</t>
  </si>
  <si>
    <t>AT3G49660.1</t>
  </si>
  <si>
    <t>HanXRQChr08g0226791.r1.2.494</t>
  </si>
  <si>
    <t>Lsat_1_v5_gn_6_17621.1</t>
  </si>
  <si>
    <t>Solyc08g075990.3.1</t>
  </si>
  <si>
    <t>AT5G48790.1</t>
  </si>
  <si>
    <t>HanXRQChr14g0433821.r1.2.494</t>
  </si>
  <si>
    <t>Lsat_1_v5_gn_2_34361.1</t>
  </si>
  <si>
    <t>Solyc04g015040.3.1</t>
  </si>
  <si>
    <t>AT2G43560.1</t>
  </si>
  <si>
    <t>HanXRQChr07g0201191.r1.2.494</t>
  </si>
  <si>
    <t>Lsat_1_v5_gn_2_116520.1</t>
  </si>
  <si>
    <t>Solyc11g005550.2.1</t>
  </si>
  <si>
    <t>AT5G64730.1</t>
  </si>
  <si>
    <t>HanXRQChr03g0061471.r1.2.494</t>
  </si>
  <si>
    <t>Lsat_1_v5_gn_7_42060.1</t>
  </si>
  <si>
    <t>Solyc12g007200.2.1</t>
  </si>
  <si>
    <t>AT4G28980.1</t>
  </si>
  <si>
    <t>HanXRQChr15g0477811.r1.2.494</t>
  </si>
  <si>
    <t>Lsat_1_v5_gn_3_56960.2</t>
  </si>
  <si>
    <t>Solyc03g013030.3.1</t>
  </si>
  <si>
    <t>AT1G68185.1</t>
  </si>
  <si>
    <t>HanXRQChr03g0088651.r1.2.494</t>
  </si>
  <si>
    <t>Lsat_1_v5_gn_6_91561.1</t>
  </si>
  <si>
    <t>Solyc08g007410.3.1</t>
  </si>
  <si>
    <t>AT4G16510.1</t>
  </si>
  <si>
    <t>HanXRQChr15g0492161.r1.2.494</t>
  </si>
  <si>
    <t>Lsat_1_v5_gn_0_10701.1</t>
  </si>
  <si>
    <t>Solyc06g064830.3.1</t>
  </si>
  <si>
    <t>AT1G73720.1</t>
  </si>
  <si>
    <t>HanXRQChr03g0075731.r1.2.494</t>
  </si>
  <si>
    <t>Lsat_1_v5_gn_9_105540.3</t>
  </si>
  <si>
    <t>Solyc05g041430.3.1</t>
  </si>
  <si>
    <t>AT2G04790.2</t>
  </si>
  <si>
    <t>HanXRQChr09g0275451.r1.2.494</t>
  </si>
  <si>
    <t>Lsat_1_v5_gn_4_103261.1</t>
  </si>
  <si>
    <t>Solyc03g120610.3.1</t>
  </si>
  <si>
    <t>AT1G15220.1</t>
  </si>
  <si>
    <t>HanXRQChr10g0294191.r1.2.494</t>
  </si>
  <si>
    <t>Lsat_1_v5_gn_4_67621.1</t>
  </si>
  <si>
    <t>Solyc01g110550.3.1</t>
  </si>
  <si>
    <t>AT4G34730.1</t>
  </si>
  <si>
    <t>432964 (OR8724)</t>
  </si>
  <si>
    <t>HanXRQChr13g0398501.r1.2.494</t>
  </si>
  <si>
    <t>Lsat_1_v5_gn_6_34901.1</t>
  </si>
  <si>
    <t>Solyc01g006940.3.1</t>
  </si>
  <si>
    <t>AT3G52380.1</t>
  </si>
  <si>
    <t>HanXRQChr01g0010261.r1.2.494</t>
  </si>
  <si>
    <t>Lsat_1_v5_gn_5_140080.1</t>
  </si>
  <si>
    <t>Solyc08g022210.3.1</t>
  </si>
  <si>
    <t>AT2G05830.1</t>
  </si>
  <si>
    <t>HanXRQChr14g0432081.r1.2.494</t>
  </si>
  <si>
    <t>Lsat_1_v5_gn_2_38021.1</t>
  </si>
  <si>
    <t>Solyc05g053880.3.1</t>
  </si>
  <si>
    <t>AT2G43110.1</t>
  </si>
  <si>
    <t>HanXRQChr03g0075001.r1.2.494</t>
  </si>
  <si>
    <t>Lsat_1_v5_gn_9_102501.1</t>
  </si>
  <si>
    <t>Solyc07g042710.3.1</t>
    <phoneticPr fontId="3" type="noConversion"/>
  </si>
  <si>
    <t>AT2G04340.1</t>
  </si>
  <si>
    <t>432922 (OR8960)</t>
  </si>
  <si>
    <t>HanXRQChr12g0369791.r1.2.494</t>
  </si>
  <si>
    <t>Lsat_1_v5_gn_8_54041.1</t>
  </si>
  <si>
    <t>Solyc05g007020.3.1</t>
  </si>
  <si>
    <t>AT2G02710.2</t>
  </si>
  <si>
    <t>HanXRQChr16g0499601.r1.2.494</t>
  </si>
  <si>
    <t>Solyc09g092110.3.1</t>
  </si>
  <si>
    <t>AT3G26740.1</t>
  </si>
  <si>
    <t>HanXRQChr10g0292841.r1.2.494</t>
  </si>
  <si>
    <t>Lsat_1_v5_gn_9_30021.1</t>
  </si>
  <si>
    <t>Solyc10g080810.2.1</t>
  </si>
  <si>
    <t>AT3G56740.1</t>
  </si>
  <si>
    <t>432904 (OR8758)</t>
  </si>
  <si>
    <t>HanXRQChr08g0212881.r1.2.494</t>
  </si>
  <si>
    <t>Lsat_1_v5_gn_8_42761.1</t>
  </si>
  <si>
    <t>Solyc05g008400.3.1</t>
  </si>
  <si>
    <t>AT5G13240.1</t>
  </si>
  <si>
    <t>HanXRQChr14g0432891.r1.2.494</t>
  </si>
  <si>
    <t>Lsat_1_v5_gn_1_91801.1</t>
  </si>
  <si>
    <t>Solyc08g016420.3.1</t>
  </si>
  <si>
    <t>AT1G29990.1</t>
  </si>
  <si>
    <t>HanXRQChr09g0247261.r1.2.494</t>
  </si>
  <si>
    <t>Lsat_1_v5_gn_7_66520.1</t>
  </si>
  <si>
    <t>Solyc01g100970.3.1</t>
  </si>
  <si>
    <t>AT1G56700.1</t>
  </si>
  <si>
    <t>HanXRQChr17g0538201.r1.2.494</t>
  </si>
  <si>
    <t>Lsat_1_v5_gn_3_24381.1</t>
  </si>
  <si>
    <t>Solyc11g070020.2.1</t>
  </si>
  <si>
    <t>AT5G11810.1</t>
  </si>
  <si>
    <t>HanXRQChr07g0203121.r1.2.494</t>
  </si>
  <si>
    <t>Lsat_1_v5_gn_2_123641.1</t>
  </si>
  <si>
    <t>Solyc08g083350.3.1</t>
  </si>
  <si>
    <t>AT1G32990.1</t>
  </si>
  <si>
    <t>HanXRQChr17g0543121.r1.2.494</t>
  </si>
  <si>
    <t>Lsat_1_v5_gn_3_41801.1</t>
  </si>
  <si>
    <t>Solyc07g053150.3.1</t>
  </si>
  <si>
    <t>AT4G03240.1</t>
  </si>
  <si>
    <t>HanXRQChr03g0070761.r1.2.494</t>
  </si>
  <si>
    <t>Lsat_1_v5_gn_3_26120.1</t>
  </si>
  <si>
    <t>Solyc08g062820.3.1</t>
  </si>
  <si>
    <t>AT5G11950.1</t>
  </si>
  <si>
    <t>HanXRQChr14g0450561.r1.2.494</t>
  </si>
  <si>
    <t>Lsat_1_v5_gn_2_91481.1</t>
  </si>
  <si>
    <t>Solyc03g019850.3.1</t>
  </si>
  <si>
    <t>AT5G40440.1</t>
  </si>
  <si>
    <t>HanXRQChr14g0461801.r1.2.494</t>
  </si>
  <si>
    <t>Lsat_1_v5_gn_2_130220.3</t>
  </si>
  <si>
    <t>Solyc03g006820.3.1</t>
  </si>
  <si>
    <t>AT5G51880.1</t>
  </si>
  <si>
    <t>HanXRQChr09g0253981.r1.2.494</t>
  </si>
  <si>
    <t>Lsat_1_v5_gn_3_110060.1</t>
  </si>
  <si>
    <t>Solyc04g076560.3.1</t>
  </si>
  <si>
    <t>AT1G07840.1</t>
  </si>
  <si>
    <t>HanXRQChr14g0442381.r1.2.494</t>
  </si>
  <si>
    <t>Lsat_1_v5_gn_2_74441.1</t>
  </si>
  <si>
    <t>Solyc02g082850.3.1</t>
  </si>
  <si>
    <t>AT4G35640.1</t>
  </si>
  <si>
    <t>HanXRQChr10g0319821.r1.2.494</t>
  </si>
  <si>
    <t>Lsat_1_v5_gn_5_138841.1</t>
  </si>
  <si>
    <t>Solyc07g042570.3.1</t>
  </si>
  <si>
    <t>AT4G33250.1</t>
  </si>
  <si>
    <t>HanXRQChr02g0054161.r1.2.494</t>
  </si>
  <si>
    <t>Lsat_1_v5_gn_6_36921.1</t>
  </si>
  <si>
    <t>Solyc03g062720.3.1</t>
  </si>
  <si>
    <t>AT1G64770.1</t>
  </si>
  <si>
    <t>HanXRQChr07g0185891.r1.2.494</t>
  </si>
  <si>
    <t>Lsat_1_v5_gn_6_60661.1</t>
  </si>
  <si>
    <t>Solyc09g092180.3.1</t>
  </si>
  <si>
    <t>AT3G23910.1</t>
  </si>
  <si>
    <t>HanXRQChr10g0312861.r1.2.494</t>
  </si>
  <si>
    <t>Lsat_1_v5_gn_2_118301.1</t>
  </si>
  <si>
    <t>Solyc04g011620.3.1</t>
  </si>
  <si>
    <t>AT3G55520.1</t>
  </si>
  <si>
    <t>HanXRQChr16g0514821.r1.2.494</t>
  </si>
  <si>
    <t>Lsat_1_v5_gn_5_90120.2</t>
  </si>
  <si>
    <t>Solyc07g008650.3.1</t>
  </si>
  <si>
    <t>AT1G48175.1</t>
  </si>
  <si>
    <t>HanXRQChr17g0537591.r1.2.494</t>
  </si>
  <si>
    <t>Lsat_1_v5_gn_7_95300.1</t>
  </si>
  <si>
    <t>Solyc08g007520.3.1</t>
  </si>
  <si>
    <t>AT3G07750.1</t>
  </si>
  <si>
    <t>HanXRQChr17g0534801.r1.2.494</t>
  </si>
  <si>
    <t>Lsat_1_v5_gn_3_10861.1</t>
  </si>
  <si>
    <t>Solyc08g082400.1.1</t>
  </si>
  <si>
    <t>AT4G23890.1</t>
  </si>
  <si>
    <t>HanXRQChr05g0138181.r1.2.494</t>
  </si>
  <si>
    <t>Lsat_1_v5_gn_8_9600.1</t>
  </si>
  <si>
    <t>Solyc03g093490.3.1</t>
  </si>
  <si>
    <t>AT5G07590.1</t>
  </si>
  <si>
    <t>HanXRQChr14g0452641.r1.2.494</t>
  </si>
  <si>
    <t>Lsat_1_v5_gn_2_98721.1</t>
  </si>
  <si>
    <t>Solyc06g005860.2.1</t>
  </si>
  <si>
    <t>AT4G27490.1</t>
  </si>
  <si>
    <t>HanXRQChr11g0353941.r1.2.494</t>
  </si>
  <si>
    <t>Lsat_1_v5_gn_1_40220.1</t>
  </si>
  <si>
    <t>Solyc01g057850.3.1</t>
  </si>
  <si>
    <t>AT5G49930.1</t>
  </si>
  <si>
    <t>HanXRQChr10g0300361.r1.2.494</t>
  </si>
  <si>
    <t>Lsat_1_v5_gn_4_70040.1</t>
  </si>
  <si>
    <t>Solyc10g055700.2.1</t>
  </si>
  <si>
    <t>AT2G17033.2</t>
  </si>
  <si>
    <t>HanXRQChr17g0538101.r1.2.494</t>
  </si>
  <si>
    <t>Lsat_1_v5_gn_3_19641.3</t>
  </si>
  <si>
    <t>Solyc03g097100.1.1</t>
    <phoneticPr fontId="3" type="noConversion"/>
  </si>
  <si>
    <t>AT3G03000.1</t>
  </si>
  <si>
    <t>HanXRQChr13g0406901.r1.2.494</t>
  </si>
  <si>
    <t>Lsat_1_v5_gn_5_153940.1</t>
  </si>
  <si>
    <t>Solyc10g084850.2.1</t>
  </si>
  <si>
    <t>AT2G37680.1</t>
  </si>
  <si>
    <t>HanXRQChr05g0159011.r1.2.494</t>
  </si>
  <si>
    <t>Lsat_1_v5_gn_1_100221.1</t>
  </si>
  <si>
    <t>Solyc01g088090.3.1</t>
  </si>
  <si>
    <t>AT5G13800.1</t>
  </si>
  <si>
    <t>HanXRQChr13g0403411.r1.2.494</t>
  </si>
  <si>
    <t>Lsat_1_v5_gn_6_22481.1</t>
  </si>
  <si>
    <t>Solyc06g060170.3.1</t>
  </si>
  <si>
    <t>AT4G33440.1</t>
  </si>
  <si>
    <t>HanXRQChr10g0305411.r1.2.494</t>
  </si>
  <si>
    <t>Lsat_1_v5_gn_4_140001.1</t>
  </si>
  <si>
    <t>Solyc03g078080.3.1</t>
  </si>
  <si>
    <t>AT3G18680.1</t>
  </si>
  <si>
    <t>HanXRQChr08g0234721.r1.2.494</t>
  </si>
  <si>
    <t>Lsat_1_v5_gn_1_10560.1</t>
  </si>
  <si>
    <t>Solyc08g078430.3.1</t>
  </si>
  <si>
    <t>AT1G60170.1</t>
  </si>
  <si>
    <t>HanXRQChr16g0517651.r1.2.494</t>
  </si>
  <si>
    <t>Lsat_1_v5_gn_4_52181.1</t>
  </si>
  <si>
    <t>Solyc02g077850.3.1</t>
  </si>
  <si>
    <t>AT1G28340.1</t>
  </si>
  <si>
    <t>HanXRQChr17g0537871.r1.2.494</t>
  </si>
  <si>
    <t>Lsat_1_v5_gn_8_120300.1</t>
  </si>
  <si>
    <t>Solyc01g112080.3.1</t>
  </si>
  <si>
    <t>AT2G17120.1</t>
  </si>
  <si>
    <t>HanXRQChr12g0362131.r1.2.494</t>
  </si>
  <si>
    <t>Lsat_1_v5_gn_8_50180.1</t>
  </si>
  <si>
    <t>Solyc05g007730.3.1</t>
  </si>
  <si>
    <t>AT1G14140.1</t>
  </si>
  <si>
    <t>HanXRQChr01g0001231.r1.2.494</t>
  </si>
  <si>
    <t>Lsat_1_v5_gn_0_9241.1</t>
  </si>
  <si>
    <t>Solyc03g059100.2.1</t>
  </si>
  <si>
    <t>AT2G43770.1</t>
  </si>
  <si>
    <t>432728 (OR8639)</t>
  </si>
  <si>
    <t>HanXRQChr03g0090991.r1.2.494</t>
  </si>
  <si>
    <t>Lsat_1_v5_gn_3_114081.1</t>
  </si>
  <si>
    <t>Solyc03g119010.3.1</t>
  </si>
  <si>
    <t>AT3G18165.1</t>
  </si>
  <si>
    <t>432717 (OR9134)</t>
  </si>
  <si>
    <t>HanXRQChr17g0557281.r1.2.494</t>
  </si>
  <si>
    <t>Lsat_1_v5_gn_8_126921.1</t>
  </si>
  <si>
    <t>Solyc01g110490.3.1</t>
  </si>
  <si>
    <t>AT4G38890.1</t>
  </si>
  <si>
    <t>HanXRQChr09g0262471.r1.2.494</t>
  </si>
  <si>
    <t>Lsat_1_v5_gn_4_156301.2</t>
  </si>
  <si>
    <t>Solyc02g063280.3.1</t>
  </si>
  <si>
    <t>AT1G60640.1</t>
  </si>
  <si>
    <t>HanXRQChr10g0307581.r1.2.494</t>
  </si>
  <si>
    <t>Lsat_1_v5_gn_5_117341.1</t>
  </si>
  <si>
    <t>Solyc01g109130.3.1</t>
  </si>
  <si>
    <t>AT3G18940.1</t>
  </si>
  <si>
    <t>432707 (OR8776)</t>
  </si>
  <si>
    <t>HanXRQChr03g0073931.r1.2.494</t>
  </si>
  <si>
    <t>Lsat_1_v5_gn_9_115741.2</t>
  </si>
  <si>
    <t>Solyc01g106000.3.1</t>
  </si>
  <si>
    <t>AT2G22570.1</t>
  </si>
  <si>
    <t>HanXRQChr10g0309261.r1.2.494</t>
  </si>
  <si>
    <t>Lsat_1_v5_gn_5_80700.2</t>
  </si>
  <si>
    <t>Solyc12g009390.2.1</t>
  </si>
  <si>
    <t>AT1G75340.1</t>
  </si>
  <si>
    <t>HanXRQChr12g0357911.r1.2.494</t>
  </si>
  <si>
    <t>Lsat_1_v5_gn_8_109040.1</t>
  </si>
  <si>
    <t>Solyc11g045180.2.1</t>
  </si>
  <si>
    <t>AT3G06980.1</t>
  </si>
  <si>
    <t>HanXRQChr10g0290511.r1.2.494</t>
  </si>
  <si>
    <t>Lsat_1_v5_gn_5_105520.1</t>
  </si>
  <si>
    <t>Solyc10g019040.2.1</t>
  </si>
  <si>
    <t>AT1G61000.1</t>
  </si>
  <si>
    <t>HanXRQChr07g0186741.r1.2.494</t>
  </si>
  <si>
    <t>Lsat_1_v5_gn_6_56581.1</t>
  </si>
  <si>
    <t>Solyc05g056270.3.1</t>
  </si>
  <si>
    <t>AT2G43180.3</t>
  </si>
  <si>
    <t>HanXRQChr16g0498231.r1.2.494</t>
  </si>
  <si>
    <t>Lsat_1_v5_gn_7_68200.2</t>
  </si>
  <si>
    <t>Solyc02g069950.3.1</t>
  </si>
  <si>
    <t>AT5G08420.1</t>
  </si>
  <si>
    <t>432689 (OR8721)</t>
  </si>
  <si>
    <t>HanXRQChr06g0168691.r1.2.494</t>
  </si>
  <si>
    <t>Lsat_1_v5_gn_7_43761.1</t>
  </si>
  <si>
    <t>Solyc07g007940.3.1</t>
  </si>
  <si>
    <t>AT3G53270.1</t>
  </si>
  <si>
    <t>HanXRQChr17g0560791.r1.2.494</t>
  </si>
  <si>
    <t>Lsat_1_v5_gn_8_13401.1</t>
  </si>
  <si>
    <t>Solyc02g076790.3.1</t>
  </si>
  <si>
    <t>AT3G56210.1</t>
  </si>
  <si>
    <t>HanXRQChr15g0480991.r1.2.494</t>
  </si>
  <si>
    <t>Lsat_1_v5_gn_7_31501.1</t>
  </si>
  <si>
    <t>Solyc02g022910.3.1</t>
    <phoneticPr fontId="3" type="noConversion"/>
  </si>
  <si>
    <t>AT2G34770.1</t>
  </si>
  <si>
    <t>HanXRQChr04g0125621.r1.2.494</t>
  </si>
  <si>
    <t>Lsat_1_v5_gn_8_83941.1</t>
  </si>
  <si>
    <t>Solyc03g044630.2.1</t>
  </si>
  <si>
    <t>AT2G41120.1</t>
  </si>
  <si>
    <t>HanXRQChr17g0558991.r1.2.494</t>
  </si>
  <si>
    <t>Lsat_1_v5_gn_8_141221.1</t>
  </si>
  <si>
    <t>Solyc12g010900.1.1</t>
  </si>
  <si>
    <t>AT2G42620.1</t>
  </si>
  <si>
    <t>HanXRQChr01g0027441.r1.2.494</t>
  </si>
  <si>
    <t>Lsat_1_v5_gn_1_54021.2</t>
  </si>
  <si>
    <t>Solyc09g007440.3.1</t>
  </si>
  <si>
    <t>AT3G09720.1</t>
  </si>
  <si>
    <t>HanXRQChr16g0530291.r1.2.494</t>
  </si>
  <si>
    <t>Lsat_1_v5_gn_3_77800.1</t>
  </si>
  <si>
    <t>Solyc02g085360.3.1</t>
  </si>
  <si>
    <t>AT3G50660.1</t>
  </si>
  <si>
    <t>HanXRQChr03g0061201.r1.2.494</t>
  </si>
  <si>
    <t>Lsat_1_v5_gn_7_39781.1</t>
  </si>
  <si>
    <t>Solyc12g008460.2.1</t>
  </si>
  <si>
    <t>AT4G15450.1</t>
  </si>
  <si>
    <t>HanXRQChr08g0210491.r1.2.494</t>
  </si>
  <si>
    <t>Lsat_1_v5_gn_8_52761.1</t>
  </si>
  <si>
    <t>Solyc01g010830.3.1</t>
  </si>
  <si>
    <t>AT1G14310.1</t>
  </si>
  <si>
    <t>HanXRQChr05g0159221.r1.2.494</t>
  </si>
  <si>
    <t>Lsat_1_v5_gn_5_5700.4</t>
  </si>
  <si>
    <t>Solyc07g064100.1.1</t>
  </si>
  <si>
    <t>AT1G51100.1</t>
  </si>
  <si>
    <t>HanXRQChr12g0354431.r1.2.494</t>
  </si>
  <si>
    <t>Lsat_1_v5_gn_5_139800.1</t>
  </si>
  <si>
    <t>Solyc07g042150.3.1</t>
  </si>
  <si>
    <t>AT1G19140.1</t>
  </si>
  <si>
    <t>HanXRQChr11g0326371.r1.2.494</t>
  </si>
  <si>
    <t>Lsat_1_v5_gn_4_133140.3</t>
  </si>
  <si>
    <t>Solyc06g064640.3.1</t>
  </si>
  <si>
    <t>AT4G10030.1</t>
  </si>
  <si>
    <t>HanXRQChr10g0293961.r1.2.494</t>
  </si>
  <si>
    <t>Lsat_1_v5_gn_2_48240.1</t>
  </si>
  <si>
    <t>Solyc12g098700.2.1</t>
    <phoneticPr fontId="3" type="noConversion"/>
  </si>
  <si>
    <t>AT1G10830.1</t>
  </si>
  <si>
    <t>HanXRQChr17g0540921.r1.2.494</t>
  </si>
  <si>
    <t>Lsat_1_v5_gn_9_46181.1</t>
  </si>
  <si>
    <t>Solyc09g091450.3.1</t>
    <phoneticPr fontId="3" type="noConversion"/>
  </si>
  <si>
    <t>AT1G09815.1</t>
  </si>
  <si>
    <t>1/3/4/6</t>
    <phoneticPr fontId="3" type="noConversion"/>
  </si>
  <si>
    <t>432634 (OR8969)</t>
  </si>
  <si>
    <t>HanXRQChr14g0454141.r1.2.494</t>
  </si>
  <si>
    <t>Lsat_1_v5_gn_1_71460.1</t>
  </si>
  <si>
    <t>Solyc06g073510.3.1</t>
  </si>
  <si>
    <t>AT3G59300.1</t>
  </si>
  <si>
    <t>HanXRQChr01g0010431.r1.2.494</t>
  </si>
  <si>
    <t>Lsat_1_v5_gn_5_169481.1</t>
  </si>
  <si>
    <t>Solyc06g076360.3.1</t>
  </si>
  <si>
    <t>AT3G46740.1</t>
  </si>
  <si>
    <t>HanXRQChr02g0049421.r1.2.494</t>
  </si>
  <si>
    <t>Lsat_1_v5_gn_8_120201.1</t>
  </si>
  <si>
    <t>Solyc01g112060.3.1</t>
  </si>
  <si>
    <t>AT4G35250.1</t>
  </si>
  <si>
    <t>HanXRQChr02g0039511.r1.2.494</t>
  </si>
  <si>
    <t>Lsat_1_v5_gn_1_21181.2</t>
  </si>
  <si>
    <t>Solyc04g078830.3.1</t>
  </si>
  <si>
    <t>AT5G42920.2</t>
  </si>
  <si>
    <t>HanXRQChr01g0022161.r1.2.494</t>
  </si>
  <si>
    <t>Lsat_1_v5_gn_1_70741.1</t>
  </si>
  <si>
    <t>Solyc09g092340.3.1</t>
  </si>
  <si>
    <t>AT4G13870.2</t>
  </si>
  <si>
    <t>HanXRQChr13g0410111.r1.2.494</t>
  </si>
  <si>
    <t>Lsat_1_v5_gn_5_69681.1</t>
  </si>
  <si>
    <t>Solyc01g067490.3.1</t>
  </si>
  <si>
    <t>AT2G39090.1</t>
  </si>
  <si>
    <t>1/2/3/4/5/7/10</t>
    <phoneticPr fontId="3" type="noConversion"/>
  </si>
  <si>
    <t>432621 (OR8775)</t>
  </si>
  <si>
    <t>HanXRQChr06g0163981.r1.2.494</t>
  </si>
  <si>
    <t>Lsat_1_v5_gn_2_102821.1</t>
  </si>
  <si>
    <t>Solyc02g080270.3.1</t>
  </si>
  <si>
    <t>AT4G05000.1</t>
  </si>
  <si>
    <t>HanXRQChr01g0007801.r1.2.494</t>
  </si>
  <si>
    <t>Lsat_1_v5_gn_1_104941.2</t>
  </si>
  <si>
    <t>Solyc01g087890.3.1</t>
  </si>
  <si>
    <t>AT5G13760.1</t>
  </si>
  <si>
    <t>HanXRQChr15g0472081.r1.2.494</t>
  </si>
  <si>
    <t>Lsat_1_v5_gn_2_67520.1</t>
  </si>
  <si>
    <t>Solyc03g115580.3.1</t>
  </si>
  <si>
    <t>AT3G05210.1</t>
  </si>
  <si>
    <t>HanXRQChr12g0379751.r1.2.494</t>
  </si>
  <si>
    <t>Lsat_1_v5_gn_5_39360.1</t>
  </si>
  <si>
    <t>Solyc05g051700.3.1</t>
  </si>
  <si>
    <t>AT1G10500.1</t>
  </si>
  <si>
    <t>HanXRQChr04g0105431.r1.2.494</t>
  </si>
  <si>
    <t>Lsat_1_v5_gn_3_139220.2</t>
  </si>
  <si>
    <t>Solyc01g095710.3.1</t>
  </si>
  <si>
    <t>AT1G33390.1</t>
  </si>
  <si>
    <t>HanXRQChr12g0366301.r1.2.494</t>
  </si>
  <si>
    <t>Lsat_1_v5_gn_8_33120.1</t>
  </si>
  <si>
    <t>Solyc02g014720.3.1</t>
  </si>
  <si>
    <t>AT1G17330.1</t>
  </si>
  <si>
    <t>HanXRQChr03g0079811.r1.2.494</t>
  </si>
  <si>
    <t>Lsat_1_v5_gn_5_51241.1</t>
  </si>
  <si>
    <t>Solyc01g067530.3.1</t>
  </si>
  <si>
    <t>AT5G18570.1</t>
  </si>
  <si>
    <t>HanXRQChr11g0345451.r1.2.494</t>
  </si>
  <si>
    <t>Lsat_1_v5_gn_1_68460.1</t>
  </si>
  <si>
    <t>Solyc01g006340.3.1</t>
  </si>
  <si>
    <t>AT1G51110.1</t>
  </si>
  <si>
    <t>HanXRQChr03g0066801.r1.2.494</t>
  </si>
  <si>
    <t>Lsat_1_v5_gn_9_118341.1</t>
  </si>
  <si>
    <t>Solyc01g104270.3.1</t>
    <phoneticPr fontId="3" type="noConversion"/>
  </si>
  <si>
    <t>AT5G24690.1</t>
  </si>
  <si>
    <t>2/4/5/7/9/10</t>
    <phoneticPr fontId="3" type="noConversion"/>
  </si>
  <si>
    <t>HanXRQChr04g0107251.r1.2.494</t>
  </si>
  <si>
    <t>Lsat_1_v5_gn_4_143680.1</t>
  </si>
  <si>
    <t>Solyc01g106770.3.1</t>
  </si>
  <si>
    <t>AT1G50030.1</t>
  </si>
  <si>
    <t>HanXRQChr12g0384731.r1.2.494</t>
  </si>
  <si>
    <t>Lsat_1_v5_gn_4_1521.1</t>
  </si>
  <si>
    <t>Solyc04g024520.3.1</t>
  </si>
  <si>
    <t>AT5G13310.1</t>
  </si>
  <si>
    <t>HanXRQChr02g0042001.r1.2.494</t>
  </si>
  <si>
    <t>Lsat_1_v5_gn_1_11080.2</t>
  </si>
  <si>
    <t>Solyc03g113040.3.1</t>
  </si>
  <si>
    <t>AT3G47750.1</t>
  </si>
  <si>
    <t>HanXRQChr05g0142181.r1.2.494</t>
  </si>
  <si>
    <t>Lsat_1_v5_gn_8_68860.1</t>
  </si>
  <si>
    <t>Solyc11g069860.2.1</t>
  </si>
  <si>
    <t>AT5G20500.1</t>
  </si>
  <si>
    <t>HanXRQChr10g0284491.r1.2.494</t>
  </si>
  <si>
    <t>Lsat_1_v5_gn_3_43481.2</t>
  </si>
  <si>
    <t>Solyc10g080970.2.1</t>
  </si>
  <si>
    <t>AT3G12290.1</t>
  </si>
  <si>
    <t>HanXRQChr09g0260521.r1.2.494</t>
  </si>
  <si>
    <t>Lsat_1_v5_gn_4_136121.1</t>
  </si>
  <si>
    <t>Solyc02g005200.3.1</t>
  </si>
  <si>
    <t>AT3G08010.1</t>
  </si>
  <si>
    <t>HanXRQChr01g0021081.r1.2.494</t>
  </si>
  <si>
    <t>Solyc10g078710.1.1</t>
  </si>
  <si>
    <t>AT3G57930.1</t>
  </si>
  <si>
    <t>HanXRQChr16g0520681.r1.2.494</t>
  </si>
  <si>
    <t>Lsat_1_v5_gn_4_43000.1</t>
  </si>
  <si>
    <t>Solyc10g012060.3.1</t>
  </si>
  <si>
    <t>AT4G00290.1</t>
  </si>
  <si>
    <t>432565 (OR8759)</t>
  </si>
  <si>
    <t>HanXRQChr08g0210001.r1.2.494</t>
  </si>
  <si>
    <t>Solyc01g009970.3.1</t>
  </si>
  <si>
    <t>AT2G35450.1</t>
  </si>
  <si>
    <t>HanXRQChr07g0191591.r1.2.494</t>
  </si>
  <si>
    <t>Lsat_1_v5_gn_4_166740.2</t>
  </si>
  <si>
    <t>Solyc02g090750.3.1</t>
  </si>
  <si>
    <t>AT4G37020.1</t>
  </si>
  <si>
    <t>HanXRQChr13g0405951.r1.2.494</t>
  </si>
  <si>
    <t>Lsat_1_v5_gn_1_66300.1</t>
  </si>
  <si>
    <t>Solyc11g065880.2.1</t>
  </si>
  <si>
    <t>AT5G19350.1</t>
  </si>
  <si>
    <t>HanXRQChr14g0437891.r1.2.494</t>
  </si>
  <si>
    <t>Lsat_1_v5_gn_2_15521.1</t>
  </si>
  <si>
    <t>Solyc04g050490.3.1</t>
  </si>
  <si>
    <t>AT5G18460.1</t>
  </si>
  <si>
    <t>HanXRQChr09g0272971.r1.2.494</t>
  </si>
  <si>
    <t>Lsat_1_v5_gn_4_76461.1</t>
  </si>
  <si>
    <t>Solyc03g111170.3.1</t>
  </si>
  <si>
    <t>AT5G63380.1</t>
  </si>
  <si>
    <t>HanXRQChr05g0162261.r1.2.494</t>
  </si>
  <si>
    <t>Lsat_1_v5_gn_6_102021.1</t>
  </si>
  <si>
    <t>Solyc04g072440.3.1</t>
  </si>
  <si>
    <t>AT4G08540.1</t>
  </si>
  <si>
    <t>1/2/4/5/7/9/11</t>
    <phoneticPr fontId="3" type="noConversion"/>
  </si>
  <si>
    <t>HanXRQChr15g0478051.r1.2.494</t>
  </si>
  <si>
    <t>Lsat_1_v5_gn_3_50760.1</t>
  </si>
  <si>
    <t>Solyc05g007100.3.1</t>
  </si>
  <si>
    <t>AT2G02740.2</t>
  </si>
  <si>
    <t>HanXRQChr09g0256071.r1.2.494</t>
  </si>
  <si>
    <t>Lsat_1_v5_gn_4_185401.1</t>
  </si>
  <si>
    <t>Solyc03g005080.3.1</t>
  </si>
  <si>
    <t>AT5G14220.1</t>
  </si>
  <si>
    <t>2/4/5/7/10</t>
    <phoneticPr fontId="3" type="noConversion"/>
  </si>
  <si>
    <t>HanXRQChr11g0350101.r1.2.494</t>
  </si>
  <si>
    <t>Lsat_1_v5_gn_8_54380.1</t>
  </si>
  <si>
    <t>Solyc06g008730.3.1</t>
  </si>
  <si>
    <t>AT1G03000.1</t>
  </si>
  <si>
    <t>HanXRQChr16g0520501.r1.2.494</t>
  </si>
  <si>
    <t>Lsat_1_v5_gn_4_46300.1</t>
  </si>
  <si>
    <t>Solyc01g086650.3.1</t>
  </si>
  <si>
    <t>AT5G40850.1</t>
  </si>
  <si>
    <t>HanXRQChr09g0257821.r1.2.494</t>
  </si>
  <si>
    <t>Lsat_1_v5_gn_8_106740.1</t>
  </si>
  <si>
    <t>Solyc11g013810.2.1</t>
  </si>
  <si>
    <t>AT1G37130.1</t>
  </si>
  <si>
    <t>HanXRQChr01g0023081.r1.2.494</t>
  </si>
  <si>
    <t>Lsat_1_v5_gn_1_75441.1</t>
  </si>
  <si>
    <t>Solyc09g090820.3.1</t>
  </si>
  <si>
    <t>AT1G04555.1</t>
  </si>
  <si>
    <t>HanXRQChr02g0059501.r1.2.494</t>
  </si>
  <si>
    <t>Lsat_1_v5_gn_6_63460.1</t>
  </si>
  <si>
    <t>Solyc09g091260.3.1</t>
  </si>
  <si>
    <t>AT2G33170.1</t>
  </si>
  <si>
    <t>HanXRQChr10g0301421.r1.2.494</t>
  </si>
  <si>
    <t>Lsat_1_v5_gn_5_104301.1</t>
  </si>
  <si>
    <t>Solyc01g103080.3.1</t>
  </si>
  <si>
    <t>AT1G59760.1</t>
  </si>
  <si>
    <t>HanXRQChr04g0098961.r1.2.494</t>
  </si>
  <si>
    <t>Lsat_1_v5_gn_6_3681.6</t>
  </si>
  <si>
    <t>Solyc08g076410.3.1</t>
  </si>
  <si>
    <t>AT2G35500.1</t>
  </si>
  <si>
    <t>HanXRQChr13g0389691.r1.2.494</t>
  </si>
  <si>
    <t>Lsat_1_v5_gn_1_112021.3</t>
  </si>
  <si>
    <t>Solyc02g071980.3.1</t>
  </si>
  <si>
    <t>AT1G29800.2</t>
  </si>
  <si>
    <t>HanXRQChr09g0254601.r1.2.494</t>
  </si>
  <si>
    <t>Lsat_1_v5_gn_4_139320.1</t>
  </si>
  <si>
    <t>Solyc08g029200.3.1</t>
  </si>
  <si>
    <t>AT3G04970.1</t>
  </si>
  <si>
    <t>HanXRQChr09g0266091.r1.2.494</t>
  </si>
  <si>
    <t>Lsat_1_v5_gn_4_182780.1</t>
  </si>
  <si>
    <t>Solyc12g062860.2.1</t>
  </si>
  <si>
    <t>AT5G14680.1</t>
  </si>
  <si>
    <t>HanXRQChr03g0088731.r1.2.494</t>
  </si>
  <si>
    <t>Lsat_1_v5_gn_1_44761.1</t>
  </si>
  <si>
    <t>Solyc04g014870.3.1</t>
  </si>
  <si>
    <t>AT3G49500.1</t>
  </si>
  <si>
    <t>HanXRQChr10g0301241.r1.2.494</t>
  </si>
  <si>
    <t>Lsat_1_v5_gn_4_66460.1</t>
  </si>
  <si>
    <t>Solyc11g071820.2.1</t>
  </si>
  <si>
    <t>AT5G22050.2</t>
  </si>
  <si>
    <t>HanXRQChr05g0141941.r1.2.494</t>
  </si>
  <si>
    <t>Lsat_1_v5_gn_8_67840.1</t>
  </si>
  <si>
    <t>Solyc07g018140.3.1</t>
  </si>
  <si>
    <t>AT2G18890.1</t>
  </si>
  <si>
    <t>HanXRQChr16g0531751.r1.2.494</t>
  </si>
  <si>
    <t>Lsat_1_v5_gn_3_71540.1</t>
  </si>
  <si>
    <t>Solyc02g083500.3.1</t>
  </si>
  <si>
    <t>AT5G66090.1</t>
  </si>
  <si>
    <t>HanXRQChr08g0228541.r1.2.494</t>
  </si>
  <si>
    <t>Lsat_1_v5_gn_9_14481.2</t>
  </si>
  <si>
    <t>Solyc06g082370.3.1</t>
  </si>
  <si>
    <t>AT1G16870.1</t>
  </si>
  <si>
    <t>HanXRQChr08g0207721.r1.2.494</t>
  </si>
  <si>
    <t>Lsat_1_v5_gn_8_149340.1</t>
  </si>
  <si>
    <t>Solyc05g015310.3.1</t>
  </si>
  <si>
    <t>AT1G67440.1</t>
  </si>
  <si>
    <t>HanXRQChr01g0001771.r1.2.494</t>
  </si>
  <si>
    <t>Lsat_1_v5_gn_9_81101.1</t>
  </si>
  <si>
    <t>Solyc04g076890.3.1</t>
  </si>
  <si>
    <t>AT1G27530.1</t>
  </si>
  <si>
    <t>HanXRQChr03g0062141.r1.2.494</t>
  </si>
  <si>
    <t>Lsat_1_v5_gn_7_42880.1</t>
  </si>
  <si>
    <t>Solyc10g079970.2.1</t>
  </si>
  <si>
    <t>AT5G19930.1</t>
  </si>
  <si>
    <t>HanXRQChr05g0138301.r1.2.494</t>
  </si>
  <si>
    <t>Lsat_1_v5_gn_8_94740.1</t>
  </si>
  <si>
    <t>Solyc07g009170.3.1</t>
  </si>
  <si>
    <t>AT5G19460.1</t>
  </si>
  <si>
    <t>HanXRQChr17g0552211.r1.2.494</t>
  </si>
  <si>
    <t>Lsat_1_v5_gn_3_59660.1</t>
  </si>
  <si>
    <t>Solyc04g007110.3.1</t>
  </si>
  <si>
    <t>AT3G25805.1</t>
  </si>
  <si>
    <t>HanXRQChr09g0238561.r1.2.494</t>
  </si>
  <si>
    <t>Lsat_1_v5_gn_8_88280.1</t>
  </si>
  <si>
    <t>Solyc05g026130.3.1</t>
  </si>
  <si>
    <t>AT2G19790.1</t>
  </si>
  <si>
    <t>HanXRQChr06g0180651.r1.2.494</t>
  </si>
  <si>
    <t>Lsat_1_v5_gn_2_37520.1</t>
  </si>
  <si>
    <t>Solyc01g009050.3.1</t>
  </si>
  <si>
    <t>AT5G20990.1</t>
  </si>
  <si>
    <t>Lsat_1_v5_gn_2_95001.1</t>
  </si>
  <si>
    <t>Solyc09g009850.3.1</t>
  </si>
  <si>
    <t>AT5G64680.3</t>
  </si>
  <si>
    <t>HanXRQChr16g0500351.r1.2.494</t>
  </si>
  <si>
    <t>Lsat_1_v5_gn_4_87520.1</t>
  </si>
  <si>
    <t>Solyc03g117530.1.1</t>
  </si>
  <si>
    <t>AT1G52530.1</t>
  </si>
  <si>
    <t>Lsat_1_v5_gn_2_31121.1</t>
  </si>
  <si>
    <t>Solyc11g062350.2.1</t>
  </si>
  <si>
    <t>AT1G08500.1</t>
  </si>
  <si>
    <t>HanXRQChr15g0480961.r1.2.494</t>
  </si>
  <si>
    <t>Lsat_1_v5_gn_7_29421.1</t>
  </si>
  <si>
    <t>AT5G39600.1</t>
  </si>
  <si>
    <t>HanXRQChr05g0147281.r1.2.494</t>
  </si>
  <si>
    <t>Lsat_1_v5_gn_3_53161.1</t>
  </si>
  <si>
    <t>Solyc11g006520.2.1</t>
  </si>
  <si>
    <t>AT5G04830.1</t>
  </si>
  <si>
    <t>HanXRQChr17g0565291.r1.2.494</t>
  </si>
  <si>
    <t>Lsat_1_v5_gn_4_28361.1</t>
  </si>
  <si>
    <t>Solyc10g008100.3.1</t>
  </si>
  <si>
    <t>AT2G42390.1</t>
  </si>
  <si>
    <t>HanXRQChr16g0522391.r1.2.494</t>
  </si>
  <si>
    <t>Lsat_1_v5_gn_4_35880.1</t>
  </si>
  <si>
    <t>Solyc10g012400.3.1</t>
  </si>
  <si>
    <t>AT2G46000.1</t>
  </si>
  <si>
    <t>HanXRQChr06g0175111.r1.2.494</t>
  </si>
  <si>
    <t>Lsat_1_v5_gn_3_32320.1</t>
  </si>
  <si>
    <t>Solyc05g012700.3.1</t>
  </si>
  <si>
    <t>AT1G28140.1</t>
  </si>
  <si>
    <t>HanXRQChr12g0373991.r1.2.494</t>
  </si>
  <si>
    <t>Lsat_1_v5_gn_5_121860.1</t>
  </si>
  <si>
    <t>Solyc11g012100.2.1</t>
  </si>
  <si>
    <t>AT1G31220.1</t>
  </si>
  <si>
    <t>HanXRQChr16g0516431.r1.2.494</t>
  </si>
  <si>
    <t>Lsat_1_v5_gn_4_1741.1</t>
  </si>
  <si>
    <t>Solyc04g009320.3.1</t>
  </si>
  <si>
    <t>AT3G51980.1</t>
  </si>
  <si>
    <t>HanXRQChr15g0486941.r1.2.494</t>
  </si>
  <si>
    <t>Lsat_1_v5_gn_4_185161.1</t>
  </si>
  <si>
    <t>Solyc02g068070.3.1</t>
  </si>
  <si>
    <t>AT5G14180.1</t>
  </si>
  <si>
    <t>HanXRQChr13g0386661.r1.2.494</t>
  </si>
  <si>
    <t>Lsat_1_v5_gn_8_30600.1</t>
  </si>
  <si>
    <t>Solyc04g081470.3.1</t>
  </si>
  <si>
    <t>AT1G19990.1</t>
  </si>
  <si>
    <t>HanXRQChr09g0273481.r1.2.494</t>
  </si>
  <si>
    <t>Lsat_1_v5_gn_4_82541.1</t>
  </si>
  <si>
    <t>Solyc03g097450.3.1</t>
  </si>
  <si>
    <t>AT2G47620.1</t>
  </si>
  <si>
    <t>HanXRQChr09g0262361.r1.2.494</t>
  </si>
  <si>
    <t>Lsat_1_v5_gn_4_155160.1</t>
  </si>
  <si>
    <t>Solyc02g091280.3.1</t>
  </si>
  <si>
    <t>AT1G66670.1</t>
  </si>
  <si>
    <t>HanXRQChr09g0261491.r1.2.494</t>
  </si>
  <si>
    <t>Lsat_1_v5_gn_4_152040.1</t>
  </si>
  <si>
    <t>Solyc07g014650.3.1</t>
    <phoneticPr fontId="3" type="noConversion"/>
  </si>
  <si>
    <t>AT2G18390.1</t>
  </si>
  <si>
    <t>HanXRQChr03g0089491.r1.2.494</t>
  </si>
  <si>
    <t>Lsat_1_v5_gn_6_96400.1</t>
  </si>
  <si>
    <t>Solyc08g068880.1.1</t>
  </si>
  <si>
    <t>AT5G10750.1</t>
  </si>
  <si>
    <t>HanXRQChr14g0445971.r1.2.494</t>
  </si>
  <si>
    <t>Lsat_1_v5_gn_2_67680.1</t>
  </si>
  <si>
    <t>Solyc04g054330.3.1</t>
  </si>
  <si>
    <t>AT2G22120.1</t>
  </si>
  <si>
    <t>HanXRQChr11g0341831.r1.2.494</t>
  </si>
  <si>
    <t>Lsat_1_v5_gn_1_114801.2</t>
  </si>
  <si>
    <t>Solyc11g005590.1.1</t>
  </si>
  <si>
    <t>AT3G54480.1</t>
  </si>
  <si>
    <t>HanXRQChr08g0230021.r1.2.494</t>
  </si>
  <si>
    <t>Lsat_1_v5_gn_1_96721.1</t>
  </si>
  <si>
    <t>Solyc02g070670.3.1</t>
  </si>
  <si>
    <t>AT2G34470.2</t>
  </si>
  <si>
    <t>HanXRQChr17g0535301.r1.2.494</t>
  </si>
  <si>
    <t>Lsat_1_v5_gn_2_34061.1</t>
  </si>
  <si>
    <t>Solyc04g008580.3.1</t>
  </si>
  <si>
    <t>AT5G12320.1</t>
  </si>
  <si>
    <t>HanXRQChr09g0243091.r1.2.494</t>
  </si>
  <si>
    <t>Lsat_1_v5_gn_7_46141.1</t>
  </si>
  <si>
    <t>Solyc07g007280.3.1</t>
  </si>
  <si>
    <t>AT2G47910.1</t>
  </si>
  <si>
    <t>HanXRQChr06g0178411.r1.2.494</t>
  </si>
  <si>
    <t>Lsat_1_v5_gn_6_64760.1</t>
  </si>
  <si>
    <t>Solyc08g077090.3.1</t>
  </si>
  <si>
    <t>AT2G35320.1</t>
  </si>
  <si>
    <t>HanXRQChr06g0171551.r1.2.494</t>
  </si>
  <si>
    <t>Solyc07g045100.1.1</t>
    <phoneticPr fontId="3" type="noConversion"/>
  </si>
  <si>
    <t>AT3G59080.1</t>
  </si>
  <si>
    <t>HanXRQChr10g0296651.r1.2.494</t>
  </si>
  <si>
    <t>Lsat_1_v5_gn_9_30600.1</t>
  </si>
  <si>
    <t>Solyc02g030210.3.1</t>
  </si>
  <si>
    <t>AT2G41710.1</t>
  </si>
  <si>
    <t>HanXRQChr17g0547151.r1.2.494</t>
  </si>
  <si>
    <t>Lsat_1_v5_gn_5_46160.1</t>
  </si>
  <si>
    <t>Solyc12g096340.2.1</t>
  </si>
  <si>
    <t>AT4G31600.1</t>
  </si>
  <si>
    <t>HanXRQChr11g0325221.r1.2.494</t>
  </si>
  <si>
    <t>Lsat_1_v5_gn_4_154740.1</t>
  </si>
  <si>
    <t>Solyc02g091330.3.1</t>
  </si>
  <si>
    <t>AT1G66510.1</t>
  </si>
  <si>
    <t>HanXRQChr03g0079081.r1.2.494</t>
  </si>
  <si>
    <t>Solyc08g065320.3.1</t>
  </si>
  <si>
    <t>AT2G26070.1</t>
  </si>
  <si>
    <t>HanXRQChr06g0170371.r1.2.494</t>
  </si>
  <si>
    <t>Lsat_1_v5_gn_7_2701.1</t>
  </si>
  <si>
    <t>Solyc09g075370.3.1</t>
    <phoneticPr fontId="3" type="noConversion"/>
  </si>
  <si>
    <t>AT1G14620.1</t>
  </si>
  <si>
    <t>HanXRQChr17g0558521.r1.2.494</t>
  </si>
  <si>
    <t>Lsat_1_v5_gn_4_65161.1</t>
  </si>
  <si>
    <t>Solyc02g084340.2.1</t>
  </si>
  <si>
    <t>AT2G44200.1</t>
  </si>
  <si>
    <t>1/3/4/5/7/10</t>
    <phoneticPr fontId="3" type="noConversion"/>
  </si>
  <si>
    <t>432263 (OR8651)</t>
  </si>
  <si>
    <t>HanXRQChr12g0381571.r1.2.494</t>
  </si>
  <si>
    <t>Lsat_1_v5_gn_3_106761.2</t>
  </si>
  <si>
    <t>Solyc02g068710.3.1</t>
  </si>
  <si>
    <t>AT1G31170.1</t>
  </si>
  <si>
    <t>HanXRQChr16g0510771.r1.2.494</t>
  </si>
  <si>
    <t>Lsat_1_v5_gn_5_30240.3</t>
  </si>
  <si>
    <t>Solyc08g022030.3.1</t>
  </si>
  <si>
    <t>AT4G32190.1</t>
  </si>
  <si>
    <t>HanXRQChr05g0155371.r1.2.494</t>
  </si>
  <si>
    <t>Lsat_1_v5_gn_5_9381.1</t>
  </si>
  <si>
    <t>Solyc06g068740.3.1</t>
  </si>
  <si>
    <t>AT5G51020.1</t>
  </si>
  <si>
    <t>HanXRQChr13g0402211.r1.2.494</t>
  </si>
  <si>
    <t>Lsat_1_v5_gn_6_22680.1</t>
  </si>
  <si>
    <t>Solyc12g095820.2.1</t>
  </si>
  <si>
    <t>AT5G11640.1</t>
  </si>
  <si>
    <t>HanXRQChr09g0260961.r1.2.494</t>
  </si>
  <si>
    <t>Lsat_1_v5_gn_4_153581.1</t>
  </si>
  <si>
    <t>Solyc09g010840.1.1</t>
  </si>
  <si>
    <t>AT2G37630.1</t>
  </si>
  <si>
    <t>HanXRQChr17g0554631.r1.2.494</t>
  </si>
  <si>
    <t>Lsat_1_v5_gn_8_133621.1</t>
  </si>
  <si>
    <t>Solyc02g077670.3.1</t>
  </si>
  <si>
    <t>AT2G20560.1</t>
  </si>
  <si>
    <t>HanXRQChr14g0453741.r1.2.494</t>
  </si>
  <si>
    <t>Lsat_1_v5_gn_2_110500.1</t>
  </si>
  <si>
    <t>Solyc09g010420.3.1</t>
  </si>
  <si>
    <t>AT2G37500.1</t>
  </si>
  <si>
    <t>HanXRQChr03g0075631.r1.2.494</t>
  </si>
  <si>
    <t>Lsat_1_v5_gn_9_106701.1</t>
  </si>
  <si>
    <t>Solyc07g049230.1.1</t>
  </si>
  <si>
    <t>AT2G32650.1</t>
  </si>
  <si>
    <t>HanXRQChr17g0565371.r1.2.494</t>
  </si>
  <si>
    <t>Lsat_1_v5_gn_4_27640.1</t>
  </si>
  <si>
    <t>Solyc04g008860.3.1</t>
  </si>
  <si>
    <t>AT3G20020.1</t>
  </si>
  <si>
    <t>HanXRQChr05g0149531.r1.2.494</t>
  </si>
  <si>
    <t>Lsat_1_v5_gn_9_47660.1</t>
  </si>
  <si>
    <t>Solyc12g077590.2.1</t>
  </si>
  <si>
    <t>AT3G03010.1</t>
  </si>
  <si>
    <t>HanXRQChr11g0336331.r1.2.494</t>
  </si>
  <si>
    <t>Lsat_1_v5_gn_7_109480.1</t>
  </si>
  <si>
    <t>Solyc10g006320.3.1</t>
  </si>
  <si>
    <t>AT4G27040.1</t>
  </si>
  <si>
    <t>HanXRQChr14g0431721.r1.2.494</t>
  </si>
  <si>
    <t>Lsat_1_v5_gn_2_35420.1</t>
  </si>
  <si>
    <t>Solyc11g071890.2.1</t>
  </si>
  <si>
    <t>AT3G44160.1</t>
  </si>
  <si>
    <t>HanXRQChr05g0144541.r1.2.494</t>
  </si>
  <si>
    <t>Lsat_1_v5_gn_8_145640.1</t>
  </si>
  <si>
    <t>Solyc10g083830.2.1</t>
  </si>
  <si>
    <t>AT3G53180.1</t>
  </si>
  <si>
    <t>HanXRQChr14g0460741.r1.2.494</t>
  </si>
  <si>
    <t>Lsat_1_v5_gn_2_115220.6</t>
  </si>
  <si>
    <t>Solyc04g010190.1.1</t>
  </si>
  <si>
    <t>AT3G12345.1</t>
  </si>
  <si>
    <t>HanXRQChr17g0548351.r1.2.494</t>
  </si>
  <si>
    <t>Solyc02g086560.3.1</t>
  </si>
  <si>
    <t>AT1G50170.1</t>
  </si>
  <si>
    <t>HanXRQChr14g0454081.r1.2.494</t>
  </si>
  <si>
    <t>Lsat_1_v5_gn_9_9921.1</t>
  </si>
  <si>
    <t>Solyc10g080180.2.1</t>
  </si>
  <si>
    <t>AT5G14050.1</t>
  </si>
  <si>
    <t>HanXRQChr12g0379181.r1.2.494</t>
  </si>
  <si>
    <t>Lsat_1_v5_gn_4_10660.1</t>
  </si>
  <si>
    <t>Solyc05g013060.3.1</t>
  </si>
  <si>
    <t>AT1G13990.1</t>
  </si>
  <si>
    <t>HanXRQChr02g0055341.r1.2.494</t>
  </si>
  <si>
    <t>Lsat_1_v5_gn_6_43381.6</t>
  </si>
  <si>
    <t>Solyc11g066410.2.1</t>
  </si>
  <si>
    <t>AT3G44890.1</t>
  </si>
  <si>
    <t>HanXRQChr02g0043921.r1.2.494</t>
  </si>
  <si>
    <t>Lsat_1_v5_gn_1_16241.1</t>
  </si>
  <si>
    <t>Solyc11g010915.1.1</t>
    <phoneticPr fontId="3" type="noConversion"/>
  </si>
  <si>
    <t>AT4G29860.1</t>
  </si>
  <si>
    <t>HanXRQChr05g0151051.r1.2.494</t>
  </si>
  <si>
    <t>Lsat_1_v5_gn_6_112740.1</t>
  </si>
  <si>
    <t>Solyc11g012940.2.1</t>
  </si>
  <si>
    <t>AT4G08280.1</t>
  </si>
  <si>
    <t>HanXRQChr03g0093671.r1.2.494</t>
  </si>
  <si>
    <t>Lsat_1_v5_gn_3_135520.1</t>
  </si>
  <si>
    <t>Solyc05g048750.3.1</t>
  </si>
  <si>
    <t>AT2G45520.1</t>
  </si>
  <si>
    <t>HanXRQChr09g0266491.r1.2.494</t>
  </si>
  <si>
    <t>Lsat_1_v5_gn_4_129320.1</t>
  </si>
  <si>
    <t>Solyc02g068640.3.1</t>
  </si>
  <si>
    <t>AT5G14800.1</t>
  </si>
  <si>
    <t>HanXRQChr10g0305361.r1.2.494</t>
  </si>
  <si>
    <t>Lsat_1_v5_gn_4_141400.1</t>
  </si>
  <si>
    <t>Solyc11g011140.2.1</t>
  </si>
  <si>
    <t>AT4G39880.1</t>
  </si>
  <si>
    <t>HanXRQChr13g0400261.r1.2.494</t>
  </si>
  <si>
    <t>Lsat_1_v5_gn_9_80980.1</t>
  </si>
  <si>
    <t>Solyc02g070250.3.1</t>
  </si>
  <si>
    <t>AT2G34690.1</t>
  </si>
  <si>
    <t>HanXRQChr16g0514761.r1.2.494</t>
  </si>
  <si>
    <t>Lsat_1_v5_gn_5_108021.1</t>
  </si>
  <si>
    <t>Solyc08g005990.3.1</t>
  </si>
  <si>
    <t>AT1G68000.1</t>
  </si>
  <si>
    <t>HanXRQChr15g0482541.r1.2.494</t>
  </si>
  <si>
    <t>Lsat_1_v5_gn_7_20320.1</t>
  </si>
  <si>
    <t>Solyc02g079390.3.1</t>
  </si>
  <si>
    <t>AT1G11380.1</t>
  </si>
  <si>
    <t>HanXRQChr11g0341781.r1.2.494</t>
  </si>
  <si>
    <t>Lsat_1_v5_gn_1_116521.1</t>
  </si>
  <si>
    <t>Solyc01g096520.3.1</t>
  </si>
  <si>
    <t>AT2G38730.1</t>
  </si>
  <si>
    <t>HanXRQChr15g0492101.r1.2.494</t>
  </si>
  <si>
    <t>Lsat_1_v5_gn_0_10461.4</t>
  </si>
  <si>
    <t>Solyc03g097910.3.1</t>
  </si>
  <si>
    <t>AT3G17810.1</t>
  </si>
  <si>
    <t>1/4/5/79/10</t>
    <phoneticPr fontId="3" type="noConversion"/>
  </si>
  <si>
    <t>HanXRQChr13g0412031.r1.2.494</t>
  </si>
  <si>
    <t>Lsat_1_v5_gn_5_58981.1</t>
  </si>
  <si>
    <t>Solyc08g075770.3.1</t>
  </si>
  <si>
    <t>AT4G19140.1</t>
  </si>
  <si>
    <t>HanXRQChr03g0080571.r1.2.494</t>
  </si>
  <si>
    <t>Lsat_1_v5_gn_5_51481.5</t>
  </si>
  <si>
    <t>Solyc01g080460.3.1</t>
  </si>
  <si>
    <t>AT4G15530.5</t>
  </si>
  <si>
    <t>HanXRQChr11g0341251.r1.2.494</t>
  </si>
  <si>
    <t>Lsat_1_v5_gn_1_117081.2</t>
  </si>
  <si>
    <t>Solyc02g069860.3.1</t>
  </si>
  <si>
    <t>AT1G30500.2</t>
  </si>
  <si>
    <t>HanXRQChr10g0309731.r1.2.494</t>
  </si>
  <si>
    <t>Lsat_1_v5_gn_4_71781.1</t>
  </si>
  <si>
    <t>Solyc08g062770.3.1</t>
  </si>
  <si>
    <t>AT2G26200.1</t>
  </si>
  <si>
    <t>HanXRQChr09g0260441.r1.2.494</t>
  </si>
  <si>
    <t>Lsat_1_v5_gn_4_136401.1</t>
  </si>
  <si>
    <t>Solyc10g079640.2.1</t>
  </si>
  <si>
    <t>AT1G44350.1</t>
  </si>
  <si>
    <t>HanXRQChr04g0112891.r1.2.494</t>
  </si>
  <si>
    <t>Lsat_1_v5_gn_7_31600.1</t>
  </si>
  <si>
    <t>Solyc01g096460.2.1</t>
  </si>
  <si>
    <t>AT1G08315.1</t>
  </si>
  <si>
    <t>HanXRQChr04g0117941.r1.2.494</t>
  </si>
  <si>
    <t>Lsat_1_v5_gn_2_135460.1</t>
  </si>
  <si>
    <t>Solyc03g079950.3.1</t>
  </si>
  <si>
    <t>AT5G24630.5</t>
  </si>
  <si>
    <t>HanXRQChr13g0420721.r1.2.494</t>
  </si>
  <si>
    <t>Lsat_1_v5_gn_9_117140.1</t>
  </si>
  <si>
    <t>Solyc04g008770.3.1</t>
  </si>
  <si>
    <t>AT5G23395.1</t>
  </si>
  <si>
    <t>HanXRQChr01g0000811.r1.2.494</t>
  </si>
  <si>
    <t>Lsat_1_v5_gn_3_69620.1</t>
  </si>
  <si>
    <t>Solyc02g078300.3.1</t>
    <phoneticPr fontId="3" type="noConversion"/>
  </si>
  <si>
    <t>AT1G02680.1</t>
  </si>
  <si>
    <t>1/3/4/6</t>
    <phoneticPr fontId="3" type="noConversion"/>
  </si>
  <si>
    <t>432061 (OR8678)</t>
  </si>
  <si>
    <t>HanXRQChr04g0118891.r1.2.494</t>
  </si>
  <si>
    <t>Lsat_1_v5_gn_8_56441.1</t>
  </si>
  <si>
    <t>Solyc06g065230.3.1</t>
  </si>
  <si>
    <t>AT1G03150.1</t>
  </si>
  <si>
    <t>HanXRQChr13g0393411.r1.2.494</t>
  </si>
  <si>
    <t>Lsat_1_v5_gn_6_16801.1</t>
  </si>
  <si>
    <t>Solyc12g099290.2.1</t>
  </si>
  <si>
    <t>AT3G66658.2</t>
  </si>
  <si>
    <t>HanXRQChr01g0006141.r1.2.494</t>
  </si>
  <si>
    <t>Lsat_1_v5_gn_5_150440.1</t>
  </si>
  <si>
    <t>Solyc10g076700.2.1</t>
  </si>
  <si>
    <t>AT3G08920.1</t>
  </si>
  <si>
    <t>HanXRQChr09g0257041.r1.2.494</t>
  </si>
  <si>
    <t>Lsat_1_v5_gn_4_143840.3</t>
  </si>
  <si>
    <t>Solyc02g061820.3.1</t>
  </si>
  <si>
    <t>AT5G66055.1</t>
  </si>
  <si>
    <t>HanXRQChr09g0247171.r1.2.494</t>
  </si>
  <si>
    <t>Lsat_1_v5_gn_9_66541.1</t>
  </si>
  <si>
    <t>Solyc04g009540.1.1</t>
  </si>
  <si>
    <t>AT5G13510.1</t>
  </si>
  <si>
    <t>HanXRQChr14g0458151.r1.2.494</t>
  </si>
  <si>
    <t>Lsat_1_v5_gn_2_119701.1</t>
  </si>
  <si>
    <t>Solyc06g043070.3.1</t>
  </si>
  <si>
    <t>AT3G04020.1</t>
  </si>
  <si>
    <t>Lsat_1_v5_gn_8_102841.1</t>
  </si>
  <si>
    <t>Solyc10g085300.2.1</t>
  </si>
  <si>
    <t>AT5G01610.1</t>
  </si>
  <si>
    <t>HanXRQChr01g0010031.r1.2.494</t>
  </si>
  <si>
    <t>Lsat_1_v5_gn_5_165300.1</t>
  </si>
  <si>
    <t>Solyc10g080560.2.1</t>
  </si>
  <si>
    <t>AT3G12040.1</t>
  </si>
  <si>
    <t>HanXRQChr01g0000541.r1.2.494</t>
  </si>
  <si>
    <t>Lsat_1_v5_gn_5_152101.1</t>
  </si>
  <si>
    <t>Solyc10g074920.2.1</t>
  </si>
  <si>
    <t>AT5G01930.1</t>
  </si>
  <si>
    <t>HanXRQChr09g0253441.r1.2.494</t>
  </si>
  <si>
    <t>Lsat_1_v5_gn_8_7301.1</t>
  </si>
  <si>
    <t>Solyc03g025430.1.1</t>
  </si>
  <si>
    <t>AT5G52420.1</t>
  </si>
  <si>
    <t>HanXRQChr16g0497911.r1.2.494</t>
  </si>
  <si>
    <t>Lsat_1_v5_gn_4_78760.1</t>
  </si>
  <si>
    <t>Solyc03g110960.3.1</t>
  </si>
  <si>
    <t>AT5G63310.1</t>
    <phoneticPr fontId="3" type="noConversion"/>
  </si>
  <si>
    <t>1/2/4/6</t>
    <phoneticPr fontId="3" type="noConversion"/>
  </si>
  <si>
    <t>HanXRQChr14g0459541.r1.2.494</t>
  </si>
  <si>
    <t>Lsat_1_v5_gn_2_124101.1</t>
  </si>
  <si>
    <t>Solyc10g076800.2.1</t>
  </si>
  <si>
    <t>AT2G40190.1</t>
  </si>
  <si>
    <t>2/4/5/7/10</t>
    <phoneticPr fontId="3" type="noConversion"/>
  </si>
  <si>
    <t>HanXRQChr16g0506201.r1.2.494</t>
  </si>
  <si>
    <t>Lsat_1_v5_gn_6_17960.1</t>
  </si>
  <si>
    <t>Solyc08g078520.3.1</t>
  </si>
  <si>
    <t>AT5G47380.1</t>
  </si>
  <si>
    <t>HanXRQChr16g0522801.r1.2.494</t>
  </si>
  <si>
    <t>Lsat_1_v5_gn_4_36200.1</t>
  </si>
  <si>
    <t>Solyc01g094500.3.1</t>
  </si>
  <si>
    <t>AT4G20960.1</t>
  </si>
  <si>
    <t>1/2/4/5/8</t>
    <phoneticPr fontId="3" type="noConversion"/>
  </si>
  <si>
    <t>HanXRQChr17g0557951.r1.2.494</t>
  </si>
  <si>
    <t>Lsat_1_v5_gn_8_140640.1</t>
  </si>
  <si>
    <t>Solyc12g010870.2.1</t>
  </si>
  <si>
    <t>AT2G31040.1</t>
  </si>
  <si>
    <t>HanXRQChr17g0558301.r1.2.494</t>
  </si>
  <si>
    <t>Lsat_1_v5_gn_8_145181.1</t>
  </si>
  <si>
    <t>Solyc03g119270.2.1</t>
  </si>
  <si>
    <t>AT1G48760.1</t>
  </si>
  <si>
    <t>HanXRQChr01g0009211.r1.2.494</t>
  </si>
  <si>
    <t>Lsat_1_v5_gn_7_114200.1</t>
  </si>
  <si>
    <t>Solyc12g015780.2.1</t>
  </si>
  <si>
    <t>AT1G60620.1</t>
  </si>
  <si>
    <t>HanXRQChr04g0104391.r1.2.494</t>
  </si>
  <si>
    <t>Lsat_1_v5_gn_1_19481.1</t>
  </si>
  <si>
    <t>Solyc06g008010.3.1</t>
  </si>
  <si>
    <t>AT2G22370.1</t>
  </si>
  <si>
    <t>HanXRQChr08g0214231.r1.2.494</t>
  </si>
  <si>
    <t>Lsat_1_v5_gn_8_38900.1</t>
  </si>
  <si>
    <t>Solyc05g009560.3.1</t>
  </si>
  <si>
    <t>AT1G13330.1</t>
  </si>
  <si>
    <t>HanXRQChr11g0351981.r1.2.494</t>
  </si>
  <si>
    <t>Lsat_1_v5_gn_7_104661.1</t>
  </si>
  <si>
    <t>Solyc07g062930.3.1</t>
  </si>
  <si>
    <t>AT5G53920.1</t>
  </si>
  <si>
    <t>HanXRQChr01g0019731.r1.2.494</t>
  </si>
  <si>
    <t>Lsat_1_v5_gn_1_62081.1</t>
  </si>
  <si>
    <t>Solyc11g067020.2.1</t>
  </si>
  <si>
    <t>AT3G44680.1</t>
  </si>
  <si>
    <t>HanXRQChr13g0411871.r1.2.494</t>
  </si>
  <si>
    <t>Lsat_1_v5_gn_5_55220.1</t>
  </si>
  <si>
    <t>Solyc08g005860.3.1</t>
  </si>
  <si>
    <t>AT1G31410.1</t>
  </si>
  <si>
    <t>HanXRQChr11g0332801.r1.2.494</t>
  </si>
  <si>
    <t>Lsat_1_v5_gn_6_66160.1</t>
  </si>
  <si>
    <t>Solyc08g078010.3.1</t>
  </si>
  <si>
    <t>AT5G47190.1</t>
  </si>
  <si>
    <t>HanXRQChr12g0384041.r1.2.494</t>
  </si>
  <si>
    <t>Lsat_1_v5_gn_3_26521.1</t>
  </si>
  <si>
    <t>Solyc08g006080.1.1</t>
  </si>
  <si>
    <t>AT1G80290.2</t>
  </si>
  <si>
    <t>HanXRQChr08g0216941.r1.2.494</t>
  </si>
  <si>
    <t>Lsat_1_v5_gn_8_25181.1</t>
  </si>
  <si>
    <t>Solyc05g054960.3.1</t>
  </si>
  <si>
    <t>AT3G04460.1</t>
  </si>
  <si>
    <t>Solyc11g072390.2.1</t>
  </si>
  <si>
    <t>AT2G43650.1</t>
  </si>
  <si>
    <t>HanXRQChr04g0118451.r1.2.494</t>
  </si>
  <si>
    <t>Lsat_1_v5_gn_7_30901.1</t>
  </si>
  <si>
    <t>Solyc02g071210.3.1</t>
  </si>
  <si>
    <t>AT1G29390.1</t>
  </si>
  <si>
    <t>HanXRQChr12g0373591.r1.2.494</t>
  </si>
  <si>
    <t>Lsat_1_v5_gn_5_125081.1</t>
  </si>
  <si>
    <t>Solyc01g110160.3.1</t>
  </si>
  <si>
    <t>AT2G21385.1</t>
  </si>
  <si>
    <t>HanXRQChr04g0116761.r1.2.494</t>
  </si>
  <si>
    <t>Lsat_1_v5_gn_7_23500.2</t>
  </si>
  <si>
    <t>Solyc01g102370.3.1</t>
  </si>
  <si>
    <t>AT5G26680.2</t>
  </si>
  <si>
    <t>HanXRQChr01g0029811.r1.2.494</t>
  </si>
  <si>
    <t>Lsat_1_v5_gn_1_47181.1</t>
  </si>
  <si>
    <t>Solyc08g066700.3.1</t>
  </si>
  <si>
    <t>AT3G46210.1</t>
  </si>
  <si>
    <t>HanXRQChr09g0267621.r1.2.494</t>
  </si>
  <si>
    <t>Lsat_1_v5_gn_4_125840.5</t>
  </si>
  <si>
    <t>Solyc07g022900.3.1</t>
  </si>
  <si>
    <t>AT1G45474.1</t>
  </si>
  <si>
    <t>HanXRQChr01g0017301.r1.2.494</t>
  </si>
  <si>
    <t>Lsat_1_v5_gn_1_109441.1</t>
  </si>
  <si>
    <t>Solyc01g086900.3.1</t>
  </si>
  <si>
    <t>AT5G26880.2</t>
  </si>
  <si>
    <t>HanXRQChr09g0254791.r1.2.494</t>
  </si>
  <si>
    <t>Lsat_1_v5_gn_4_140021.3</t>
  </si>
  <si>
    <t>Solyc04g051660.3.1</t>
  </si>
  <si>
    <t>AT4G39470.1</t>
  </si>
  <si>
    <t>HanXRQChr09g0258261.r1.2.494</t>
  </si>
  <si>
    <t>Lsat_1_v5_gn_8_117661.1</t>
  </si>
  <si>
    <t>Solyc02g068920.3.1</t>
  </si>
  <si>
    <t>AT4G19860.1</t>
  </si>
  <si>
    <t>HanXRQChr14g0456851.r1.2.494</t>
  </si>
  <si>
    <t>Lsat_1_v5_gn_2_112341.1</t>
  </si>
  <si>
    <t>Solyc04g005030.3.1</t>
    <phoneticPr fontId="3" type="noConversion"/>
  </si>
  <si>
    <t>AT5G17530.3</t>
  </si>
  <si>
    <t>HanXRQChr11g0322821.r1.2.494</t>
  </si>
  <si>
    <t>Lsat_1_v5_gn_2_107641.3</t>
  </si>
  <si>
    <t>None</t>
    <phoneticPr fontId="3" type="noConversion"/>
  </si>
  <si>
    <t>AT2G14045.1</t>
  </si>
  <si>
    <t>HanXRQChr15g0469041.r1.2.494</t>
  </si>
  <si>
    <t>Lsat_1_v5_gn_5_69420.1</t>
  </si>
  <si>
    <t>Solyc02g061790.3.1</t>
    <phoneticPr fontId="3" type="noConversion"/>
  </si>
  <si>
    <t>AT5G09250.1</t>
  </si>
  <si>
    <t>HanXRQChr06g0178071.r1.2.494</t>
  </si>
  <si>
    <t>Lsat_1_v5_gn_8_83620.1</t>
  </si>
  <si>
    <t>Solyc03g118610.3.1</t>
  </si>
  <si>
    <t>AT3G17910.1</t>
  </si>
  <si>
    <t>HanXRQChr17g0555621.r1.2.494</t>
  </si>
  <si>
    <t>Lsat_1_v5_gn_1_71340.1</t>
  </si>
  <si>
    <t>Solyc01g057570.3.1</t>
  </si>
  <si>
    <t>AT4G20350.2</t>
  </si>
  <si>
    <t>HanXRQChr08g0221761.r1.2.494</t>
  </si>
  <si>
    <t>Lsat_1_v5_gn_8_12620.1</t>
  </si>
  <si>
    <t>Solyc06g051360.3.1</t>
  </si>
  <si>
    <t>AT3G11150.1</t>
  </si>
  <si>
    <t>HanXRQChr03g0066371.r1.2.494</t>
  </si>
  <si>
    <t>Lsat_1_v5_gn_7_74860.1</t>
  </si>
  <si>
    <t>Solyc11g018560.2.1</t>
  </si>
  <si>
    <t>AT4G23620.1</t>
  </si>
  <si>
    <t>HanXRQChr08g0207591.r1.2.494</t>
  </si>
  <si>
    <t>Lsat_1_v5_gn_8_148560.1</t>
  </si>
  <si>
    <t>Solyc05g015150.3.1</t>
  </si>
  <si>
    <t>AT1G67510.1</t>
  </si>
  <si>
    <t>HanXRQChr17g0558611.r1.2.494</t>
  </si>
  <si>
    <t>Lsat_1_v5_gn_8_127040.1</t>
  </si>
  <si>
    <t>Solyc01g110450.3.1</t>
  </si>
  <si>
    <t>AT2G21250.1</t>
  </si>
  <si>
    <t>HanXRQChr17g0562111.r1.2.494</t>
  </si>
  <si>
    <t>Lsat_1_v5_gn_4_34220.1</t>
  </si>
  <si>
    <t>Solyc07g041930.3.1</t>
  </si>
  <si>
    <t>AT3G21465.1</t>
  </si>
  <si>
    <t>HanXRQChr15g0478851.r1.2.494</t>
  </si>
  <si>
    <t>Lsat_1_v5_gn_3_45301.1</t>
  </si>
  <si>
    <t>Solyc01g111140.3.1</t>
  </si>
  <si>
    <t>AT2G21150.1</t>
  </si>
  <si>
    <t>HanXRQChr04g0125461.r1.2.494</t>
  </si>
  <si>
    <t>Lsat_1_v5_gn_8_85320.1</t>
  </si>
  <si>
    <t>Solyc10g081240.2.1</t>
  </si>
  <si>
    <t>AT5G17710.2</t>
  </si>
  <si>
    <t>HanXRQChr01g0011191.r1.2.494</t>
  </si>
  <si>
    <t>Lsat_1_v5_gn_5_171361.1</t>
  </si>
  <si>
    <t>Solyc09g031610.3.1</t>
  </si>
  <si>
    <t>AT5G58760.1</t>
  </si>
  <si>
    <t>HanXRQChr13g0409411.r1.2.494</t>
  </si>
  <si>
    <t>Lsat_1_v5_gn_3_108980.1</t>
  </si>
  <si>
    <t>Solyc03g098440.3.1</t>
  </si>
  <si>
    <t>AT3G17670.1</t>
  </si>
  <si>
    <t>HanXRQChr01g0006841.r1.2.494</t>
  </si>
  <si>
    <t>Lsat_1_v5_gn_5_186740.2</t>
  </si>
  <si>
    <t>Solyc09g065860.3.1</t>
  </si>
  <si>
    <t>AT1G03030.1</t>
  </si>
  <si>
    <t>HanXRQChr15g0483441.r1.2.494</t>
  </si>
  <si>
    <t>Lsat_1_v5_gn_9_61481.1</t>
  </si>
  <si>
    <t>Solyc08g014060.3.1</t>
  </si>
  <si>
    <t>AT1G73180.1</t>
  </si>
  <si>
    <t>HanXRQChr01g0023951.r1.2.494</t>
  </si>
  <si>
    <t>Lsat_1_v5_gn_1_77640.1</t>
  </si>
  <si>
    <t>Solyc01g008925.1.1</t>
    <phoneticPr fontId="3" type="noConversion"/>
  </si>
  <si>
    <t>AT4G31530.1</t>
  </si>
  <si>
    <t>HanXRQChr07g0197431.r1.2.494</t>
  </si>
  <si>
    <t>Lsat_1_v5_gn_2_97820.1</t>
  </si>
  <si>
    <t>Solyc11g069690.2.1</t>
  </si>
  <si>
    <t>AT1G07960.1</t>
  </si>
  <si>
    <t>HanXRQChr04g0105241.r1.2.494</t>
  </si>
  <si>
    <t>Lsat_1_v5_gn_8_3801.1</t>
  </si>
  <si>
    <t>Solyc03g096850.3.1</t>
  </si>
  <si>
    <t>AT5G17170.1</t>
  </si>
  <si>
    <t>HanXRQChr02g0041131.r1.2.494</t>
  </si>
  <si>
    <t>Lsat_1_v5_gn_5_41561.1</t>
  </si>
  <si>
    <t>Solyc04g054510.3.1</t>
  </si>
  <si>
    <t>AT4G39710.1</t>
  </si>
  <si>
    <t>HanXRQChr02g0056281.r1.2.494</t>
  </si>
  <si>
    <t>Lsat_1_v5_gn_6_48200.2</t>
  </si>
  <si>
    <t>Solyc11g062020.2.1</t>
  </si>
  <si>
    <t>AT3G20870.1</t>
  </si>
  <si>
    <t>HanXRQChr14g0437101.r1.2.494</t>
  </si>
  <si>
    <t>Lsat_1_v5_gn_2_50601.1</t>
  </si>
  <si>
    <t>Solyc01g049680.3.1</t>
  </si>
  <si>
    <t>AT2G32080.2</t>
  </si>
  <si>
    <t>HanXRQChr17g0555771.r1.2.494</t>
  </si>
  <si>
    <t>Lsat_1_v5_gn_8_133760.1</t>
  </si>
  <si>
    <t>Solyc05g056545.1.1</t>
    <phoneticPr fontId="3" type="noConversion"/>
  </si>
  <si>
    <t>AT5G63620.1</t>
  </si>
  <si>
    <t>HanXRQChr01g0006321.r1.2.494</t>
  </si>
  <si>
    <t>Lsat_1_v5_gn_1_40001.1</t>
  </si>
  <si>
    <t>Solyc01g057040.3.1</t>
  </si>
  <si>
    <t>AT3G06960.1</t>
  </si>
  <si>
    <t>HanXRQChr14g0451011.r1.2.494</t>
  </si>
  <si>
    <t>Lsat_1_v5_gn_2_93580.3</t>
  </si>
  <si>
    <t>Solyc02g093750.3.1</t>
  </si>
  <si>
    <t>AT5G40720.1</t>
  </si>
  <si>
    <t>HanXRQChr09g0238871.r1.2.494</t>
  </si>
  <si>
    <t>Lsat_1_v5_gn_7_39761.1</t>
  </si>
  <si>
    <t>Solyc12g008450.2.1</t>
  </si>
  <si>
    <t>AT2G40570.1</t>
  </si>
  <si>
    <t>HanXRQChr17g0559071.r1.2.494</t>
  </si>
  <si>
    <t>Lsat_1_v5_gn_2_16301.1</t>
  </si>
  <si>
    <t>Solyc08g074410.3.1</t>
  </si>
  <si>
    <t>AT3G04600.1</t>
  </si>
  <si>
    <t>HanXRQChr02g0049161.r1.2.494</t>
  </si>
  <si>
    <t>Lsat_1_v5_gn_9_66060.1</t>
  </si>
  <si>
    <t>Solyc06g030570.3.1</t>
  </si>
  <si>
    <t>AT2G39670.1</t>
  </si>
  <si>
    <t>HanXRQChr15g0463201.r1.2.494</t>
  </si>
  <si>
    <t>Lsat_1_v5_gn_9_37801.1</t>
  </si>
  <si>
    <t>Solyc09g018060.3.1</t>
  </si>
  <si>
    <t>AT5G01850.1</t>
  </si>
  <si>
    <t>HanXRQChr17g0538421.r1.2.494</t>
  </si>
  <si>
    <t>Lsat_1_v5_gn_3_25061.1</t>
  </si>
  <si>
    <t>Solyc08g063010.3.1</t>
  </si>
  <si>
    <t>AT5G56450.1</t>
  </si>
  <si>
    <t>HanXRQChr15g0472631.r1.2.494</t>
  </si>
  <si>
    <t>Lsat_1_v5_gn_3_86200.3</t>
  </si>
  <si>
    <t>Solyc02g092380.3.1</t>
  </si>
  <si>
    <t>AT5G67530.1</t>
  </si>
  <si>
    <t>HanXRQChr02g0033441.r1.2.494</t>
  </si>
  <si>
    <t>Lsat_1_v5_gn_1_34201.1</t>
  </si>
  <si>
    <t>Solyc06g068220.3.1</t>
  </si>
  <si>
    <t>AT1G52510.1</t>
  </si>
  <si>
    <t>HanXRQChr15g0463601.r1.2.494</t>
  </si>
  <si>
    <t>NONE</t>
    <phoneticPr fontId="3" type="noConversion"/>
  </si>
  <si>
    <t>Solyc10g075040.2.1</t>
    <phoneticPr fontId="3" type="noConversion"/>
  </si>
  <si>
    <t>AT3G08760.1</t>
  </si>
  <si>
    <t>HanXRQChr14g0440281.r1.2.494</t>
  </si>
  <si>
    <t>Lsat_1_v5_gn_5_41801.1</t>
  </si>
  <si>
    <t>Solyc02g068650.2.1</t>
  </si>
  <si>
    <t>AT5G24840.1</t>
  </si>
  <si>
    <t>HanXRQChr08g0208121.r1.2.494</t>
  </si>
  <si>
    <t>Lsat_1_v5_gn_8_152201.1</t>
  </si>
  <si>
    <t>Solyc12g070270.2.1</t>
  </si>
  <si>
    <t>AT1G70610.1</t>
  </si>
  <si>
    <t>HanXRQChr08g0209171.r1.2.494</t>
  </si>
  <si>
    <t>Lsat_1_v5_gn_8_54121.1</t>
  </si>
  <si>
    <t>Solyc05g007060.3.1</t>
  </si>
  <si>
    <t>AT1G07040.1</t>
  </si>
  <si>
    <t>HanXRQChr14g0433141.r1.2.494</t>
  </si>
  <si>
    <t>Lsat_1_v5_gn_2_35940.1</t>
  </si>
  <si>
    <t>Solyc11g068790.2.1</t>
  </si>
  <si>
    <t>AT2G27290.1</t>
  </si>
  <si>
    <t>HanXRQChr10g0302621.r1.2.494</t>
  </si>
  <si>
    <t>Lsat_1_v5_gn_5_128220.1</t>
  </si>
  <si>
    <t>Solyc07g062870.3.1</t>
  </si>
  <si>
    <t>AT3G15190.1</t>
  </si>
  <si>
    <t>Lsat_1_v5_gn_4_41600.1</t>
  </si>
  <si>
    <t>Solyc04g016510.3.1</t>
  </si>
  <si>
    <t>AT2G41500.1</t>
  </si>
  <si>
    <t>HanXRQChr14g0439631.r1.2.494</t>
  </si>
  <si>
    <t>Lsat_1_v5_gn_4_125640.1</t>
  </si>
  <si>
    <t>Solyc04g078910.3.1</t>
  </si>
  <si>
    <t>AT1G07700.3</t>
  </si>
  <si>
    <t>HanXRQChr10g0304021.r1.2.494</t>
  </si>
  <si>
    <t>Lsat_1_v5_gn_6_112481.1</t>
  </si>
  <si>
    <t>Solyc04g078120.3.1</t>
  </si>
  <si>
    <t>AT5G65860.2</t>
  </si>
  <si>
    <t>HanXRQChr17g0559771.r1.2.494</t>
  </si>
  <si>
    <t>Lsat_1_v5_gn_8_142020.1</t>
  </si>
  <si>
    <t>Solyc03g118840.3.1</t>
  </si>
  <si>
    <t>AT1G73760.1</t>
  </si>
  <si>
    <t>HanXRQChr03g0065531.r1.2.494</t>
  </si>
  <si>
    <t>Lsat_1_v5_gn_5_176321.2</t>
  </si>
  <si>
    <t>Solyc11g068870.2.1</t>
  </si>
  <si>
    <t>AT2G27285.1</t>
  </si>
  <si>
    <t>HanXRQChr02g0046151.r1.2.494</t>
  </si>
  <si>
    <t>Lsat_1_v5_gn_9_86000.3</t>
  </si>
  <si>
    <t>Solyc01g098990.3.1</t>
  </si>
  <si>
    <t>AT5G27560.1</t>
  </si>
  <si>
    <t>HanXRQChr09g0248171.r1.2.494</t>
  </si>
  <si>
    <t>Lsat_1_v5_gn_5_119101.1</t>
  </si>
  <si>
    <t>Solyc01g109710.3.1</t>
  </si>
  <si>
    <t>AT2G21620.1</t>
  </si>
  <si>
    <t>HanXRQChr02g0041741.r1.2.494</t>
  </si>
  <si>
    <t>Lsat_1_v5_gn_1_13880.1</t>
  </si>
  <si>
    <t>Solyc03g117080.3.1</t>
  </si>
  <si>
    <t>AT1G15870.1</t>
  </si>
  <si>
    <t>HanXRQChr13g0418351.r1.2.494</t>
  </si>
  <si>
    <t>Lsat_1_v5_gn_3_64500.1</t>
  </si>
  <si>
    <t>Solyc11g011170.2.1</t>
  </si>
  <si>
    <t>AT1G66330.1</t>
  </si>
  <si>
    <t>HanXRQChr17g0535671.r1.2.494</t>
  </si>
  <si>
    <t>Lsat_1_v5_gn_3_15861.1</t>
  </si>
  <si>
    <t>Solyc08g077530.3.1</t>
  </si>
  <si>
    <t>AT5G55700.1</t>
  </si>
  <si>
    <t>HanXRQChr05g0163431.r1.2.494</t>
  </si>
  <si>
    <t>Lsat_1_v5_gn_6_106280.1</t>
  </si>
  <si>
    <t>Solyc04g076200.3.1</t>
  </si>
  <si>
    <t>AT1G09740.1</t>
  </si>
  <si>
    <t>HanXRQChr16g0519561.r1.2.494</t>
  </si>
  <si>
    <t>Solyc09g009640.3.1</t>
  </si>
  <si>
    <t>AT2G03870.1</t>
  </si>
  <si>
    <t>HanXRQChr14g0461161.r1.2.494</t>
  </si>
  <si>
    <t>Lsat_1_v5_gn_3_22001.3</t>
  </si>
  <si>
    <t>Solyc06g071030.3.1</t>
  </si>
  <si>
    <t>AT1G18870.1</t>
  </si>
  <si>
    <t>HanXRQChr16g0502011.r1.2.494</t>
  </si>
  <si>
    <t>Lsat_1_v5_gn_4_112761.3</t>
  </si>
  <si>
    <t>Solyc03g114520.3.1</t>
  </si>
  <si>
    <t>AT5G35520.1</t>
  </si>
  <si>
    <t>HanXRQChr10g0285121.r1.2.494</t>
  </si>
  <si>
    <t>Lsat_1_v5_gn_1_129921.1</t>
  </si>
  <si>
    <t>Solyc11g012640.1.1</t>
  </si>
  <si>
    <t>AT4G16410.1</t>
  </si>
  <si>
    <t>HanXRQChr11g0337741.r1.2.494</t>
  </si>
  <si>
    <t>Lsat_1_v5_gn_7_109541.2</t>
  </si>
  <si>
    <t>Solyc10g006460.3.1</t>
  </si>
  <si>
    <t>AT4G27120.1</t>
  </si>
  <si>
    <t>HanXRQChr12g0359541.r1.2.494</t>
  </si>
  <si>
    <t>Lsat_1_v5_gn_6_15520.1</t>
  </si>
  <si>
    <t>Solyc11g005260.2.1</t>
  </si>
  <si>
    <t>AT5G59560.1</t>
  </si>
  <si>
    <t>HanXRQChr01g0005481.r1.2.494</t>
  </si>
  <si>
    <t>Lsat_1_v5_gn_1_90901.1</t>
  </si>
  <si>
    <t>Solyc05g005873.1.1</t>
  </si>
  <si>
    <t>AT5G14320.1</t>
  </si>
  <si>
    <t>HanXRQChr14g0456261.r1.2.494</t>
  </si>
  <si>
    <t>Lsat_1_v5_gn_2_102920.1</t>
  </si>
  <si>
    <t>Solyc11g007700.2.1</t>
  </si>
  <si>
    <t>AT3G52210.1</t>
  </si>
  <si>
    <t>HanXRQChr06g0179561.r1.2.494</t>
  </si>
  <si>
    <t>Lsat_1_v5_gn_8_69561.2</t>
  </si>
  <si>
    <t>Solyc06g072250.3.1</t>
  </si>
  <si>
    <t>AT5G57280.1</t>
  </si>
  <si>
    <t>HanXRQChr15g0494351.r1.2.494</t>
  </si>
  <si>
    <t>Lsat_1_v5_gn_7_108641.1</t>
  </si>
  <si>
    <t>Solyc07g064550.3.1</t>
  </si>
  <si>
    <t>AT5G54920.2</t>
  </si>
  <si>
    <t>HanXRQChr10g0319441.r1.2.494</t>
  </si>
  <si>
    <t>Lsat_1_v5_gn_5_142921.1</t>
  </si>
  <si>
    <t>Solyc07g008660.3.1</t>
  </si>
  <si>
    <t>AT5G56940.1</t>
  </si>
  <si>
    <t>HanXRQChr12g0379921.r1.2.494</t>
  </si>
  <si>
    <t>Lsat_1_v5_gn_3_64421.1</t>
  </si>
  <si>
    <t>Solyc11g011040.2.1</t>
  </si>
  <si>
    <t>AT5G37680.1</t>
  </si>
  <si>
    <t>HanXRQChr01g0003901.r1.2.494</t>
  </si>
  <si>
    <t>Lsat_1_v5_gn_1_126121.1</t>
  </si>
  <si>
    <t>NONE</t>
    <phoneticPr fontId="3" type="noConversion"/>
  </si>
  <si>
    <t>AT4G21720.1</t>
  </si>
  <si>
    <t>HanXRQChr11g0336301.r1.2.494</t>
  </si>
  <si>
    <t>Lsat_1_v5_gn_7_109420.1</t>
  </si>
  <si>
    <t>Solyc12g005150.2.1</t>
  </si>
  <si>
    <t>AT5G54855.1</t>
  </si>
  <si>
    <t>HanXRQChr16g0501101.r1.2.494</t>
  </si>
  <si>
    <t>Lsat_1_v5_gn_6_59361.1</t>
  </si>
  <si>
    <t>Solyc08g078380.3.1</t>
  </si>
  <si>
    <t>AT4G17430.1</t>
  </si>
  <si>
    <t>HanXRQChr12g0360041.r1.2.494</t>
  </si>
  <si>
    <t>Lsat_1_v5_gn_5_137641.1</t>
  </si>
  <si>
    <t>Solyc06g063140.3.1</t>
  </si>
  <si>
    <t>AT1G53760.1</t>
  </si>
  <si>
    <t>HanXRQChr15g0492111.r1.2.494</t>
  </si>
  <si>
    <t>Lsat_1_v5_gn_0_10541.3</t>
  </si>
  <si>
    <t>Solyc03g098620.3.1</t>
  </si>
  <si>
    <t>AT1G48380.1</t>
  </si>
  <si>
    <t>HanXRQChr10g0298531.r1.2.494</t>
  </si>
  <si>
    <t>Lsat_1_v5_gn_9_32301.1</t>
  </si>
  <si>
    <t>Solyc10g081410.2.1</t>
  </si>
  <si>
    <t>AT2G40935.1</t>
  </si>
  <si>
    <t>HanXRQChr17g0550561.r1.2.494</t>
  </si>
  <si>
    <t>Lsat_1_v5_gn_3_61220.1</t>
  </si>
  <si>
    <t>Solyc01g100850.3.1</t>
  </si>
  <si>
    <t>AT5G02270.1</t>
  </si>
  <si>
    <t>HanXRQChr17g0562361.r1.2.494</t>
  </si>
  <si>
    <t>Lsat_1_v5_gn_4_34641.1</t>
  </si>
  <si>
    <t>Solyc01g094930.3.1</t>
  </si>
  <si>
    <t>AT4G01320.1</t>
  </si>
  <si>
    <t>HanXRQChr17g0550901.r1.2.494</t>
  </si>
  <si>
    <t>Lsat_1_v5_gn_3_104821.1</t>
  </si>
  <si>
    <t>Solyc02g005210.3.1</t>
  </si>
  <si>
    <t>AT3G26710.1</t>
  </si>
  <si>
    <t>HanXRQChr04g0122761.r1.2.494</t>
  </si>
  <si>
    <t>Lsat_1_v5_gn_8_86100.5</t>
  </si>
  <si>
    <t>Solyc01g091210.3.1</t>
  </si>
  <si>
    <t>AT2G45330.1</t>
  </si>
  <si>
    <t>HanXRQChr15g0495421.r1.2.494</t>
  </si>
  <si>
    <t>Lsat_1_v5_gn_7_104480.1</t>
  </si>
  <si>
    <t>Solyc07g062860.3.1</t>
  </si>
  <si>
    <t>AT3G15180.1</t>
  </si>
  <si>
    <t>HanXRQChr15g0480861.r1.2.494</t>
  </si>
  <si>
    <t>Lsat_1_v5_gn_7_28281.1</t>
  </si>
  <si>
    <t>Solyc08g016670.3.1</t>
  </si>
  <si>
    <t>AT1G30070.1</t>
  </si>
  <si>
    <t>431626 (OR8840)</t>
  </si>
  <si>
    <t>HanXRQChr08g0207671.r1.2.494</t>
  </si>
  <si>
    <t>Lsat_1_v5_gn_8_149221.1</t>
  </si>
  <si>
    <t>Solyc12g035650.2.1</t>
  </si>
  <si>
    <t>AT1G24310.1</t>
  </si>
  <si>
    <t>HanXRQChr07g0202861.r1.2.494</t>
  </si>
  <si>
    <t>Lsat_1_v5_gn_2_123440.2</t>
  </si>
  <si>
    <t>Solyc06g051577.1.1</t>
    <phoneticPr fontId="3" type="noConversion"/>
  </si>
  <si>
    <t>AT5G05660.1</t>
  </si>
  <si>
    <t>HanXRQChr09g0245781.r1.2.494</t>
  </si>
  <si>
    <t>Lsat_1_v5_gn_8_63401.2</t>
  </si>
  <si>
    <t>Solyc07g005610.3.1</t>
    <phoneticPr fontId="3" type="noConversion"/>
  </si>
  <si>
    <t>AT4G30900.1</t>
  </si>
  <si>
    <t>HanXRQChr08g0234821.r1.2.494</t>
  </si>
  <si>
    <t>Lsat_1_v5_gn_5_30481.1</t>
  </si>
  <si>
    <t>Solyc08g061140.3.1</t>
  </si>
  <si>
    <t>AT5G11270.1</t>
  </si>
  <si>
    <t>HanXRQChr16g0532751.r1.2.494</t>
  </si>
  <si>
    <t>Lsat_1_v5_gn_3_67200.1</t>
  </si>
  <si>
    <t>Solyc05g012440.3.1</t>
  </si>
  <si>
    <t>AT1G02410.1</t>
  </si>
  <si>
    <t>HanXRQChr13g0387771.r1.2.494</t>
  </si>
  <si>
    <t>Lsat_1_v5_gn_8_31680.1</t>
  </si>
  <si>
    <t>Solyc07g056220.3.1</t>
  </si>
  <si>
    <t>AT2G38020.1</t>
  </si>
  <si>
    <t>HanXRQChr06g0178401.r1.2.494</t>
  </si>
  <si>
    <t>Lsat_1_v5_gn_6_64460.3</t>
  </si>
  <si>
    <t>Solyc08g076990.3.1</t>
  </si>
  <si>
    <t>AT4G17830.1</t>
  </si>
  <si>
    <t>HanXRQChr04g0123771.r1.2.494</t>
  </si>
  <si>
    <t>Lsat_1_v5_gn_2_3700.1</t>
  </si>
  <si>
    <t>Solyc11g008520.2.1</t>
    <phoneticPr fontId="3" type="noConversion"/>
  </si>
  <si>
    <t>AT3G60830.1</t>
  </si>
  <si>
    <t>HanXRQChr12g0360151.r1.2.494</t>
  </si>
  <si>
    <t>Lsat_1_v5_gn_5_136720.1</t>
  </si>
  <si>
    <t>Solyc03g123530.3.1</t>
  </si>
  <si>
    <t>AT1G72440.1</t>
  </si>
  <si>
    <t>HanXRQChr16g0525711.r1.2.494</t>
  </si>
  <si>
    <t>Lsat_1_v5_gn_4_29400.1</t>
  </si>
  <si>
    <t>Solyc05g053950.3.1</t>
  </si>
  <si>
    <t>AT1G30130.1</t>
  </si>
  <si>
    <t>HanXRQChr11g0341511.r1.2.494</t>
  </si>
  <si>
    <t>Lsat_1_v5_gn_6_58281.1</t>
  </si>
  <si>
    <t>Solyc09g097910.3.1</t>
  </si>
  <si>
    <t>AT3G23700.1</t>
  </si>
  <si>
    <t>HanXRQChr01g0017771.r1.2.494</t>
  </si>
  <si>
    <t>Lsat_1_v5_gn_1_81581.1</t>
  </si>
  <si>
    <t>Solyc03g043750.3.1</t>
  </si>
  <si>
    <t>AT5G08740.1</t>
  </si>
  <si>
    <t>HanXRQChr12g0379241.r1.2.494</t>
  </si>
  <si>
    <t>Lsat_1_v5_gn_4_10260.1</t>
  </si>
  <si>
    <t>Solyc05g012600.3.1</t>
  </si>
  <si>
    <t>AT2G03420.1</t>
  </si>
  <si>
    <t>HanXRQChr03g0084951.r1.2.494</t>
  </si>
  <si>
    <t>Lsat_1_v5_gn_6_76141.1</t>
  </si>
  <si>
    <t>Solyc02g030080.3.1</t>
  </si>
  <si>
    <t>AT5G11240.1</t>
  </si>
  <si>
    <t>Lsat_1_v5_gn_3_49121.2</t>
  </si>
  <si>
    <t>Solyc05g006110.3.1</t>
  </si>
  <si>
    <t>AT1G10522.1</t>
  </si>
  <si>
    <t>HanXRQChr09g0256941.r1.2.494</t>
  </si>
  <si>
    <t>Lsat_1_v5_gn_4_145960.1</t>
  </si>
  <si>
    <t>Solyc03g033460.3.1</t>
  </si>
  <si>
    <t>AT5G66180.1</t>
  </si>
  <si>
    <t>HanXRQChr04g0105271.r1.2.494</t>
  </si>
  <si>
    <t>Lsat_1_v5_gn_8_3720.1</t>
  </si>
  <si>
    <t>Solyc03g097180.3.1</t>
  </si>
  <si>
    <t>AT1G65020.1</t>
  </si>
  <si>
    <t>HanXRQChr14g0450801.r1.2.494</t>
  </si>
  <si>
    <t>Lsat_1_v5_gn_2_93120.1</t>
  </si>
  <si>
    <t>Solyc11g068820.2.1</t>
  </si>
  <si>
    <t>AT5G40950.1</t>
  </si>
  <si>
    <t>HanXRQChr17g0551151.r1.2.494</t>
  </si>
  <si>
    <t>Lsat_1_v5_gn_7_79220.1</t>
  </si>
  <si>
    <t>Solyc01g103890.3.1</t>
    <phoneticPr fontId="3" type="noConversion"/>
  </si>
  <si>
    <t>AT3G58970.1</t>
  </si>
  <si>
    <t>HanXRQChr03g0067351.r1.2.494</t>
  </si>
  <si>
    <t>Lsat_1_v5_gn_7_57841.1</t>
  </si>
  <si>
    <t>Solyc07g014730.3.1</t>
  </si>
  <si>
    <t>AT2G06925.1</t>
  </si>
  <si>
    <t>HanXRQChr09g0270221.r1.2.494</t>
  </si>
  <si>
    <t>Lsat_1_v5_gn_2_122560.1</t>
  </si>
  <si>
    <t>Solyc06g076510.3.1</t>
  </si>
  <si>
    <t>AT1G18640.2</t>
  </si>
  <si>
    <t>HanXRQChr13g0413301.r1.2.494</t>
  </si>
  <si>
    <t>Lsat_1_v5_gn_6_77860.1</t>
  </si>
  <si>
    <t>Solyc08g006610.3.1</t>
    <phoneticPr fontId="3" type="noConversion"/>
  </si>
  <si>
    <t>AT2G24860.1</t>
  </si>
  <si>
    <t>HanXRQChr15g0469051.r1.2.494</t>
  </si>
  <si>
    <t>Lsat_1_v5_gn_5_71741.1</t>
  </si>
  <si>
    <t>Solyc07g052510.3.1</t>
  </si>
  <si>
    <t>AT4G33420.1</t>
  </si>
  <si>
    <t>HanXRQChr10g0285171.r1.2.494</t>
  </si>
  <si>
    <t>Lsat_1_v5_gn_0_23500.1</t>
  </si>
  <si>
    <t>Solyc11g012280.2.1</t>
  </si>
  <si>
    <t>AT5G20130.1</t>
  </si>
  <si>
    <t>HanXRQChr10g0319151.r1.2.494</t>
  </si>
  <si>
    <t>Lsat_1_v5_gn_5_145741.1</t>
  </si>
  <si>
    <t>Solyc12g008770.2.1</t>
  </si>
  <si>
    <t>AT4G26180.1</t>
  </si>
  <si>
    <t>HanXRQChr03g0091431.r1.2.494</t>
  </si>
  <si>
    <t>Lsat_1_v5_gn_3_120581.1</t>
  </si>
  <si>
    <t>Solyc09g090140.3.1</t>
  </si>
  <si>
    <t>AT1G04410.1</t>
  </si>
  <si>
    <t>Lsat_1_v5_gn_4_172421.1</t>
  </si>
  <si>
    <t>Solyc01g111030.2.1</t>
  </si>
  <si>
    <t>AT5G15550.1</t>
  </si>
  <si>
    <t>HanXRQChr08g0212931.r1.2.494</t>
  </si>
  <si>
    <t>Lsat_1_v5_gn_8_41620.1</t>
  </si>
  <si>
    <t>Solyc11g012870.2.1</t>
  </si>
  <si>
    <t>AT1G21880.2</t>
  </si>
  <si>
    <t>HanXRQChr15g0464271.r1.2.494</t>
  </si>
  <si>
    <t>Lsat_1_v5_gn_9_71340.1</t>
  </si>
  <si>
    <t>Solyc01g098350.3.1</t>
  </si>
  <si>
    <t>AT2G26430.1</t>
  </si>
  <si>
    <t>HanXRQChr14g0440331.r1.2.494</t>
  </si>
  <si>
    <t>Lsat_1_v5_gn_2_79920.1</t>
  </si>
  <si>
    <t>Solyc02g091490.3.1</t>
  </si>
  <si>
    <t>AT1G66430.1</t>
  </si>
  <si>
    <t>HanXRQChr14g0446081.r1.2.494</t>
  </si>
  <si>
    <t>Lsat_1_v5_gn_1_14981.1</t>
  </si>
  <si>
    <t>Solyc04g051830.3.1</t>
  </si>
  <si>
    <t>AT4G39520.1</t>
  </si>
  <si>
    <t>HanXRQChr09g0251391.r1.2.494</t>
  </si>
  <si>
    <t>Lsat_1_v5_gn_1_28341.1</t>
  </si>
  <si>
    <t>Solyc06g071550.3.1</t>
  </si>
  <si>
    <t>AT5G17990.1</t>
  </si>
  <si>
    <t>HanXRQChr16g0517971.r1.2.494</t>
  </si>
  <si>
    <t>Lsat_1_v5_gn_4_56261.3</t>
  </si>
  <si>
    <t>Solyc02g078910.3.1</t>
  </si>
  <si>
    <t>AT1G11190.1</t>
  </si>
  <si>
    <t>HanXRQChr11g0320311.r1.2.494</t>
  </si>
  <si>
    <t>Lsat_1_v5_gn_9_41100.1</t>
  </si>
  <si>
    <t>Solyc04g071560.3.1</t>
  </si>
  <si>
    <t>AT1G43580.1</t>
  </si>
  <si>
    <t>HanXRQChr10g0319131.r1.2.494</t>
  </si>
  <si>
    <t>Lsat_1_v5_gn_5_145840.1</t>
  </si>
  <si>
    <t>Solyc07g032250.3.1</t>
  </si>
  <si>
    <t>AT4G29520.1</t>
  </si>
  <si>
    <t>HanXRQChr09g0265091.r1.2.494</t>
  </si>
  <si>
    <t>Lsat_1_v5_gn_4_175540.1</t>
  </si>
  <si>
    <t>Solyc03g044900.3.1</t>
  </si>
  <si>
    <t>AT3G50770.1</t>
  </si>
  <si>
    <t>HanXRQChr03g0069101.r1.2.494</t>
  </si>
  <si>
    <t>Lsat_1_v5_gn_9_113901.1</t>
  </si>
  <si>
    <t>Solyc01g106740.3.1</t>
  </si>
  <si>
    <t>AT4G33760.1</t>
  </si>
  <si>
    <t>HanXRQChr17g0569291.r1.2.494</t>
  </si>
  <si>
    <t>Lsat_1_v5_gn_4_2821.1</t>
  </si>
  <si>
    <t>Solyc05g014652.1.1</t>
  </si>
  <si>
    <t>AT1G67620.1</t>
  </si>
  <si>
    <t>HanXRQChr09g0249921.r1.2.494</t>
  </si>
  <si>
    <t>Lsat_1_v5_gn_9_123961.3</t>
  </si>
  <si>
    <t>Solyc01g100080.3.1</t>
  </si>
  <si>
    <t>AT4G11060.1</t>
  </si>
  <si>
    <t>HanXRQChr03g0083581.r1.2.494</t>
  </si>
  <si>
    <t>Lsat_1_v5_gn_6_80180.1</t>
  </si>
  <si>
    <t>Solyc08g076570.3.1</t>
  </si>
  <si>
    <t>AT5G46850.2</t>
  </si>
  <si>
    <t>HanXRQChr05g0152951.r1.2.494</t>
  </si>
  <si>
    <t>Lsat_1_v5_gn_3_37780.1</t>
  </si>
  <si>
    <t>Solyc08g067950.3.1</t>
  </si>
  <si>
    <t>AT5G09770.1</t>
  </si>
  <si>
    <t>HanXRQChr10g0303151.r1.2.494</t>
  </si>
  <si>
    <t>Lsat_1_v5_gn_2_32501.1</t>
  </si>
  <si>
    <t>Solyc03g005180.1.1</t>
  </si>
  <si>
    <t>AT3G22450.1</t>
  </si>
  <si>
    <t>HanXRQChr09g0275231.r1.2.494</t>
  </si>
  <si>
    <t>Lsat_1_v5_gn_4_103661.1</t>
  </si>
  <si>
    <t>Solyc03g120200.2.1</t>
  </si>
  <si>
    <t>AT1G79950.1</t>
  </si>
  <si>
    <t>HanXRQChr06g0181091.r1.2.494</t>
  </si>
  <si>
    <t>Lsat_1_v5_gn_6_66261.1</t>
  </si>
  <si>
    <t>Solyc11g071270.2.1</t>
  </si>
  <si>
    <t>AT5G25760.1</t>
  </si>
  <si>
    <t>HanXRQChr05g0152251.r1.2.494</t>
  </si>
  <si>
    <t>Lsat_1_v5_gn_5_40720.3</t>
  </si>
  <si>
    <t>Solyc04g054410.3.1</t>
  </si>
  <si>
    <t>AT5G10060.1</t>
  </si>
  <si>
    <t>HanXRQChr10g0300011.r1.2.494</t>
  </si>
  <si>
    <t>Lsat_1_v5_gn_2_72881.1</t>
  </si>
  <si>
    <t>Solyc09g011830.3.1</t>
  </si>
  <si>
    <t>AT3G09210.1</t>
  </si>
  <si>
    <t>HanXRQChr08g0229511.r1.2.494</t>
  </si>
  <si>
    <t>Lsat_1_v5_gn_9_19460.3</t>
  </si>
  <si>
    <t>Solyc03g119430.3.1</t>
  </si>
  <si>
    <t>AT3G47120.1</t>
  </si>
  <si>
    <t>HanXRQChr05g0148611.r1.2.494</t>
  </si>
  <si>
    <t>Lsat_1_v5_gn_6_116121.3</t>
  </si>
  <si>
    <t>Solyc01g058190.3.1</t>
  </si>
  <si>
    <t>AT3G17170.1</t>
  </si>
  <si>
    <t>HanXRQChr10g0309971.r1.2.494</t>
  </si>
  <si>
    <t>Lsat_1_v5_gn_5_79461.1</t>
  </si>
  <si>
    <t>Solyc08g061778.1.1</t>
  </si>
  <si>
    <t>AT2G26340.1</t>
  </si>
  <si>
    <t>HanXRQChr01g0020841.r1.2.494</t>
  </si>
  <si>
    <t>Lsat_1_v5_gn_1_98220.1</t>
  </si>
  <si>
    <t>Solyc01g068240.3.1</t>
  </si>
  <si>
    <t>AT4G30890.1</t>
  </si>
  <si>
    <t>HanXRQChr09g0272781.r1.2.494</t>
  </si>
  <si>
    <t>Lsat_1_v5_gn_4_78320.1</t>
  </si>
  <si>
    <t>Solyc06g071850.3.1</t>
  </si>
  <si>
    <t>AT5G63200.1</t>
  </si>
  <si>
    <t>HanXRQChr05g0141161.r1.2.494</t>
  </si>
  <si>
    <t>Lsat_1_v5_gn_8_6341.1</t>
  </si>
  <si>
    <t>Solyc03g007750.3.1</t>
  </si>
  <si>
    <t>AT5G52880.1</t>
  </si>
  <si>
    <t>HanXRQChr10g0284781.r1.2.494</t>
  </si>
  <si>
    <t>Lsat_1_v5_gn_8_76661.3</t>
  </si>
  <si>
    <t>Solyc01g079220.3.1</t>
    <phoneticPr fontId="3" type="noConversion"/>
  </si>
  <si>
    <t>AT4G01940.1</t>
  </si>
  <si>
    <t>HanXRQChr05g0148171.r1.2.494</t>
  </si>
  <si>
    <t>Lsat_1_v5_gn_4_1980.1</t>
  </si>
  <si>
    <t>Solyc05g024240.3.1</t>
    <phoneticPr fontId="3" type="noConversion"/>
  </si>
  <si>
    <t>AT5G43280.1</t>
  </si>
  <si>
    <t>HanXRQChr06g0171951.r1.2.494</t>
  </si>
  <si>
    <t>Lsat_1_v5_gn_3_32880.3</t>
  </si>
  <si>
    <t>Solyc02g021050.3.1</t>
  </si>
  <si>
    <t>AT3G19810.1</t>
  </si>
  <si>
    <t>NONE</t>
    <phoneticPr fontId="3" type="noConversion"/>
  </si>
  <si>
    <t>Lsat_1_v5_gn_5_157760.1</t>
  </si>
  <si>
    <t>Solyc06g065490.3.1</t>
  </si>
  <si>
    <t>AT3G56650.1</t>
  </si>
  <si>
    <t>1/4/6</t>
    <phoneticPr fontId="3" type="noConversion"/>
  </si>
  <si>
    <t>HanXRQChr04g0121301.r1.2.494</t>
  </si>
  <si>
    <t>Lsat_1_v5_gn_8_83061.3</t>
  </si>
  <si>
    <t>Solyc04g009300.3.1</t>
  </si>
  <si>
    <t>AT3G57180.1</t>
  </si>
  <si>
    <t>HanXRQChr03g0065671.r1.2.494</t>
  </si>
  <si>
    <t>Lsat_1_v5_gn_7_58281.1</t>
  </si>
  <si>
    <t>Solyc08g061610.3.1</t>
  </si>
  <si>
    <t>AT5G21930.1</t>
  </si>
  <si>
    <t>HanXRQChr03g0068151.r1.2.494</t>
  </si>
  <si>
    <t>Lsat_1_v5_gn_9_124460.1</t>
  </si>
  <si>
    <t>Solyc08g075440.3.1</t>
  </si>
  <si>
    <t>AT1G31780.1</t>
  </si>
  <si>
    <t>HanXRQChr10g0308911.r1.2.494</t>
  </si>
  <si>
    <t>Lsat_1_v5_gn_5_83400.1</t>
  </si>
  <si>
    <t>Solyc07g008470.3.1</t>
  </si>
  <si>
    <t>AT5G57170.1</t>
  </si>
  <si>
    <t>1/4/6</t>
    <phoneticPr fontId="3" type="noConversion"/>
  </si>
  <si>
    <t>HanXRQChr12g0377691.r1.2.494</t>
  </si>
  <si>
    <t>Lsat_1_v5_gn_4_15380.1</t>
  </si>
  <si>
    <t>Solyc05g008350.3.1</t>
  </si>
  <si>
    <t>AT2G01320.2</t>
  </si>
  <si>
    <t>HanXRQChr10g0315681.r1.2.494</t>
  </si>
  <si>
    <t>Lsat_1_v5_gn_5_95081.1</t>
  </si>
  <si>
    <t>Solyc12g009600.2.1</t>
  </si>
  <si>
    <t>AT4G02530.1</t>
  </si>
  <si>
    <t>HanXRQChr10g0304331.r1.2.494</t>
  </si>
  <si>
    <t>Lsat_1_v5_gn_1_105761.1</t>
  </si>
  <si>
    <t>Solyc01g087490.3.1</t>
  </si>
  <si>
    <t>AT3G21640.1</t>
  </si>
  <si>
    <t>HanXRQChr17g0533241.r1.2.494</t>
  </si>
  <si>
    <t>Lsat_1_v5_gn_4_109281.1</t>
  </si>
  <si>
    <t>Solyc08g078280.1.1</t>
  </si>
  <si>
    <t>AT5G47360.1</t>
  </si>
  <si>
    <t>1/4/6</t>
    <phoneticPr fontId="3" type="noConversion"/>
  </si>
  <si>
    <t>HanXRQChr15g0486581.r1.2.494</t>
  </si>
  <si>
    <t>Lsat_1_v5_gn_8_116020.1</t>
  </si>
  <si>
    <t>Solyc01g098640.3.1</t>
  </si>
  <si>
    <t>AT1G54780.1</t>
  </si>
  <si>
    <t>HanXRQChr12g0375961.r1.2.494</t>
  </si>
  <si>
    <t>Lsat_1_v5_gn_3_83040.1</t>
  </si>
  <si>
    <t>Solyc02g091270.3.1</t>
  </si>
  <si>
    <t>AT1G71080.1</t>
  </si>
  <si>
    <t>HanXRQChr13g0400021.r1.2.494</t>
  </si>
  <si>
    <t>Lsat_1_v5_gn_6_27301.2</t>
  </si>
  <si>
    <t>Solyc09g008040.3.1</t>
  </si>
  <si>
    <t>AT2G36990.1</t>
  </si>
  <si>
    <t>HanXRQChr04g0122351.r1.2.494</t>
  </si>
  <si>
    <t>Lsat_1_v5_gn_7_7441.2</t>
  </si>
  <si>
    <t>Solyc01g091450.3.1</t>
  </si>
  <si>
    <t>AT1G01970.1</t>
  </si>
  <si>
    <t>HanXRQChr13g0401911.r1.2.494</t>
  </si>
  <si>
    <t>Lsat_1_v5_gn_6_24341.1</t>
  </si>
  <si>
    <t>Solyc08g066840.3.1</t>
  </si>
  <si>
    <t>AT2G25810.1</t>
  </si>
  <si>
    <t>1/4/6</t>
    <phoneticPr fontId="3" type="noConversion"/>
  </si>
  <si>
    <t>HanXRQChr16g0502061.r1.2.494</t>
  </si>
  <si>
    <t>Lsat_1_v5_gn_4_112141.1</t>
  </si>
  <si>
    <t>Solyc12g038370.2.1</t>
  </si>
  <si>
    <t>AT3G18580.1</t>
  </si>
  <si>
    <t>HanXRQChr10g0309661.r1.2.494</t>
  </si>
  <si>
    <t>Lsat_1_v5_gn_1_22460.1</t>
  </si>
  <si>
    <t>Solyc12g088660.2.1</t>
  </si>
  <si>
    <t>AT4G07390.1</t>
  </si>
  <si>
    <t>HanXRQChr03g0071301.r1.2.494</t>
  </si>
  <si>
    <t>Lsat_1_v5_gn_9_124360.1</t>
  </si>
  <si>
    <t>Solyc01g099690.3.1</t>
  </si>
  <si>
    <t>AT1G09130.3</t>
  </si>
  <si>
    <t>HanXRQChr05g0151221.r1.2.494</t>
  </si>
  <si>
    <t>Lsat_1_v5_gn_5_26741.1</t>
  </si>
  <si>
    <t>Solyc04g080770.3.1</t>
  </si>
  <si>
    <t>AT5G57960.1</t>
  </si>
  <si>
    <t>HanXRQChr16g0522961.r1.2.494</t>
  </si>
  <si>
    <t>Lsat_1_v5_gn_4_38520.1</t>
  </si>
  <si>
    <t>Solyc01g088610.3.1</t>
  </si>
  <si>
    <t>AT3G60210.1</t>
  </si>
  <si>
    <t>HanXRQChr03g0088221.r1.2.494</t>
  </si>
  <si>
    <t>Lsat_1_v5_gn_4_42200.1</t>
  </si>
  <si>
    <t>Solyc06g051200.3.1</t>
  </si>
  <si>
    <t>AT2G43030.1</t>
  </si>
  <si>
    <t>HanXRQChr16g0511391.r1.2.494</t>
  </si>
  <si>
    <t>Lsat_1_v5_gn_6_115620.4</t>
  </si>
  <si>
    <t>Solyc04g078780.3.1</t>
  </si>
  <si>
    <t>AT3G49180.1</t>
  </si>
  <si>
    <t>HanXRQChr10g0295701.r1.2.494</t>
  </si>
  <si>
    <t>Lsat_1_v5_gn_9_27981.1</t>
  </si>
  <si>
    <t>Solyc03g053110.3.1</t>
  </si>
  <si>
    <t>AT2G42220.1</t>
  </si>
  <si>
    <t>HanXRQChr11g0339591.r1.2.494</t>
  </si>
  <si>
    <t>Lsat_1_v5_gn_9_86880.1</t>
  </si>
  <si>
    <t>Solyc01g099220.3.1</t>
  </si>
  <si>
    <t>AT1G55040.1</t>
  </si>
  <si>
    <t>1/4/5/8</t>
    <phoneticPr fontId="3" type="noConversion"/>
  </si>
  <si>
    <t>HanXRQChr12g0358571.r1.2.494</t>
  </si>
  <si>
    <t>Lsat_1_v5_gn_5_80980.1</t>
  </si>
  <si>
    <t>Solyc07g042620.3.1</t>
  </si>
  <si>
    <t>AT2G07340.1</t>
  </si>
  <si>
    <t>1/4/6</t>
    <phoneticPr fontId="3" type="noConversion"/>
  </si>
  <si>
    <t>HanXRQChr07g0197281.r1.2.494</t>
  </si>
  <si>
    <t>Lsat_1_v5_gn_9_23841.1</t>
  </si>
  <si>
    <t>Solyc06g005600.3.1</t>
  </si>
  <si>
    <t>AT5G59460.1</t>
  </si>
  <si>
    <t>2/4/6</t>
    <phoneticPr fontId="3" type="noConversion"/>
  </si>
  <si>
    <t>HanXRQChr10g0309031.r1.2.494</t>
  </si>
  <si>
    <t>Lsat_1_v5_gn_5_85820.1</t>
  </si>
  <si>
    <t>Solyc07g006920.3.1</t>
  </si>
  <si>
    <t>AT5G20590.1</t>
  </si>
  <si>
    <t>1/2/4/5/8</t>
    <phoneticPr fontId="3" type="noConversion"/>
  </si>
  <si>
    <t>HanXRQChr16g0503471.r1.2.494</t>
  </si>
  <si>
    <t>Lsat_1_v5_gn_4_74461.1</t>
  </si>
  <si>
    <t>Solyc04g054690.3.1</t>
  </si>
  <si>
    <t>AT4G39830.1</t>
  </si>
  <si>
    <t>HanXRQChr10g0278771.r1.2.494</t>
  </si>
  <si>
    <t>Lsat_1_v5_gn_6_100921.1</t>
  </si>
  <si>
    <t>Solyc04g072290.3.1</t>
  </si>
  <si>
    <t>AT1G71820.1</t>
  </si>
  <si>
    <t>2/4/5/7/9/11</t>
    <phoneticPr fontId="3" type="noConversion"/>
  </si>
  <si>
    <t>HanXRQChr12g0365051.r1.2.494</t>
  </si>
  <si>
    <t>Lsat_1_v5_gn_8_35661.1</t>
  </si>
  <si>
    <t>Solyc04g005310.3.1</t>
  </si>
  <si>
    <t>AT2G03780.1</t>
  </si>
  <si>
    <t>1/2/4/6</t>
    <phoneticPr fontId="3" type="noConversion"/>
  </si>
  <si>
    <t>HanXRQChr08g0227941.r1.2.494</t>
  </si>
  <si>
    <t>Lsat_1_v5_gn_6_67180.1</t>
  </si>
  <si>
    <t>Solyc06g061050.3.1</t>
  </si>
  <si>
    <t>AT1G32370.2</t>
  </si>
  <si>
    <t>1/4/6</t>
    <phoneticPr fontId="3" type="noConversion"/>
  </si>
  <si>
    <t>HanXRQChr14g0437911.r1.2.494</t>
  </si>
  <si>
    <t>Lsat_1_v5_gn_2_67440.1</t>
  </si>
  <si>
    <t>Solyc02g090860.3.1</t>
  </si>
  <si>
    <t>AT4G39280.1</t>
  </si>
  <si>
    <t>2/4/5/7/9/11</t>
    <phoneticPr fontId="3" type="noConversion"/>
  </si>
  <si>
    <t>HanXRQChr17g0567931.r1.2.494</t>
  </si>
  <si>
    <t>Lsat_1_v5_gn_4_20101.1</t>
  </si>
  <si>
    <t>Solyc03g111700.3.1</t>
  </si>
  <si>
    <t>AT1G29700.1</t>
  </si>
  <si>
    <t>2/4/5/8</t>
    <phoneticPr fontId="3" type="noConversion"/>
  </si>
  <si>
    <t>HanXRQChr01g0020471.r1.2.494</t>
  </si>
  <si>
    <t>Lsat_1_v5_gn_1_95580.1</t>
  </si>
  <si>
    <t>Solyc03g083100.3.1</t>
  </si>
  <si>
    <t>AT3G49260.1</t>
  </si>
  <si>
    <t>1/4/6</t>
    <phoneticPr fontId="3" type="noConversion"/>
  </si>
  <si>
    <t>HanXRQChr15g0488101.r1.2.494</t>
  </si>
  <si>
    <t>Lsat_1_v5_gn_4_69540.3</t>
  </si>
  <si>
    <t>Solyc07g054680.3.1</t>
  </si>
  <si>
    <t>AT1G11900.1</t>
  </si>
  <si>
    <t>HanXRQChr17g0544611.r1.2.494</t>
  </si>
  <si>
    <t>Lsat_1_v5_gn_3_49880.1</t>
  </si>
  <si>
    <t>Solyc05g006940.3.1</t>
  </si>
  <si>
    <t>AT1G27060.1</t>
  </si>
  <si>
    <t>HanXRQChr05g0146521.r1.2.494</t>
  </si>
  <si>
    <t>Lsat_1_v5_gn_9_46261.1</t>
  </si>
  <si>
    <t>Solyc04g081320.3.1</t>
  </si>
  <si>
    <t>AT1G75690.1</t>
  </si>
  <si>
    <t>HanXRQChr02g0047071.r1.2.494</t>
  </si>
  <si>
    <t>Lsat_1_v5_gn_1_2401.3</t>
  </si>
  <si>
    <t>Solyc03g113780.3.1</t>
  </si>
  <si>
    <t>AT5G49970.1</t>
  </si>
  <si>
    <t>1/4/5/7/9/11</t>
    <phoneticPr fontId="3" type="noConversion"/>
  </si>
  <si>
    <t>HanXRQChr14g0432851.r1.2.494</t>
  </si>
  <si>
    <t>Lsat_1_v5_gn_2_20401.1</t>
  </si>
  <si>
    <t>Solyc09g008550.3.1</t>
  </si>
  <si>
    <t>AT5G03555.1</t>
  </si>
  <si>
    <t>1/4/5/8</t>
    <phoneticPr fontId="3" type="noConversion"/>
  </si>
  <si>
    <t>NONE</t>
    <phoneticPr fontId="3" type="noConversion"/>
  </si>
  <si>
    <t>Solyc03g031440.3.1</t>
  </si>
  <si>
    <t>AT1G21840.1</t>
  </si>
  <si>
    <t>1/3/4/6</t>
    <phoneticPr fontId="3" type="noConversion"/>
  </si>
  <si>
    <t>431187 (OR8916)</t>
  </si>
  <si>
    <t>HanXRQChr12g0379741.r1.2.494</t>
  </si>
  <si>
    <t>Lsat_1_v5_gn_5_37660.3</t>
  </si>
  <si>
    <t>Solyc11g019960.2.1</t>
  </si>
  <si>
    <t>AT1G50120.1</t>
  </si>
  <si>
    <t>1/4/5/7/10</t>
    <phoneticPr fontId="3" type="noConversion"/>
  </si>
  <si>
    <t>HanXRQChr04g0123461.r1.2.494</t>
  </si>
  <si>
    <t>Lsat_1_v5_gn_7_11121.2</t>
  </si>
  <si>
    <t>Solyc10g018870.2.1</t>
  </si>
  <si>
    <t>AT1G34770.1</t>
  </si>
  <si>
    <t>HanXRQChr01g0023931.r1.2.494</t>
  </si>
  <si>
    <t>Lsat_1_v5_gn_1_77661.3</t>
  </si>
  <si>
    <t>Solyc08g082840.2.1</t>
  </si>
  <si>
    <t>AT3G45100.1</t>
  </si>
  <si>
    <t>1/2/4/5/7/10</t>
    <phoneticPr fontId="3" type="noConversion"/>
  </si>
  <si>
    <t>HanXRQChr03g0061381.r1.2.494</t>
  </si>
  <si>
    <t>Lsat_1_v5_gn_7_41980.3</t>
  </si>
  <si>
    <t>Solyc00g007090.3.1</t>
  </si>
  <si>
    <t>AT4G35530.1</t>
  </si>
  <si>
    <t>1/4/6</t>
    <phoneticPr fontId="3" type="noConversion"/>
  </si>
  <si>
    <t>HanXRQChr08g0229841.r1.2.494</t>
  </si>
  <si>
    <t>Lsat_1_v5_gn_9_20661.2</t>
  </si>
  <si>
    <t>Solyc09g009940.3.1</t>
  </si>
  <si>
    <t>AT5G03940.1</t>
  </si>
  <si>
    <t>HanXRQChr09g0252981.r1.2.494</t>
  </si>
  <si>
    <t>Lsat_1_v5_gn_9_58300.1</t>
  </si>
  <si>
    <t>Solyc03g083430.3.1</t>
  </si>
  <si>
    <t>AT5G06160.1</t>
  </si>
  <si>
    <t>1/4/5/7/9/11</t>
    <phoneticPr fontId="3" type="noConversion"/>
  </si>
  <si>
    <t>HanXRQChr05g0130751.r1.2.494</t>
  </si>
  <si>
    <t>Lsat_1_v5_gn_5_4600.1</t>
  </si>
  <si>
    <t>Solyc02g079960.3.1</t>
  </si>
  <si>
    <t>AT1G11530.1</t>
  </si>
  <si>
    <t>HanXRQChr14g0437161.r1.2.494</t>
  </si>
  <si>
    <t>Lsat_1_v5_gn_2_48100.1</t>
  </si>
  <si>
    <t>Solyc01g028900.3.1</t>
  </si>
  <si>
    <t>AT3G13450.1</t>
  </si>
  <si>
    <t>1/4/5/7/10</t>
    <phoneticPr fontId="3" type="noConversion"/>
  </si>
  <si>
    <r>
      <t xml:space="preserve">Gene ID of </t>
    </r>
    <r>
      <rPr>
        <i/>
        <sz val="12"/>
        <rFont val="Arial"/>
        <family val="2"/>
      </rPr>
      <t xml:space="preserve">Helianthus annus </t>
    </r>
    <r>
      <rPr>
        <sz val="12"/>
        <rFont val="Arial"/>
        <family val="2"/>
      </rPr>
      <t>(cds)</t>
    </r>
    <phoneticPr fontId="3" type="noConversion"/>
  </si>
  <si>
    <r>
      <t xml:space="preserve">Gene ID of </t>
    </r>
    <r>
      <rPr>
        <i/>
        <sz val="12"/>
        <rFont val="Arial"/>
        <family val="2"/>
      </rPr>
      <t xml:space="preserve">Lactuca sativa </t>
    </r>
    <r>
      <rPr>
        <sz val="12"/>
        <rFont val="Arial"/>
        <family val="2"/>
      </rPr>
      <t>(cds)</t>
    </r>
    <phoneticPr fontId="3" type="noConversion"/>
  </si>
  <si>
    <r>
      <t xml:space="preserve">Length of </t>
    </r>
    <r>
      <rPr>
        <i/>
        <sz val="12"/>
        <rFont val="Arial"/>
        <family val="2"/>
      </rPr>
      <t>S. lycopersicum</t>
    </r>
    <r>
      <rPr>
        <sz val="12"/>
        <rFont val="Arial"/>
        <family val="2"/>
      </rPr>
      <t xml:space="preserve"> genes (cds)</t>
    </r>
    <phoneticPr fontId="3" type="noConversion"/>
  </si>
  <si>
    <r>
      <t xml:space="preserve">Gene ID of </t>
    </r>
    <r>
      <rPr>
        <i/>
        <sz val="12"/>
        <rFont val="Arial"/>
        <family val="2"/>
      </rPr>
      <t>S. lycopersicum</t>
    </r>
    <phoneticPr fontId="3" type="noConversion"/>
  </si>
  <si>
    <r>
      <t xml:space="preserve">Length of </t>
    </r>
    <r>
      <rPr>
        <i/>
        <sz val="12"/>
        <rFont val="Arial"/>
        <family val="2"/>
      </rPr>
      <t>A. thaliana</t>
    </r>
    <r>
      <rPr>
        <sz val="12"/>
        <rFont val="Arial"/>
        <family val="2"/>
      </rPr>
      <t xml:space="preserve"> genes (cds)</t>
    </r>
    <phoneticPr fontId="3" type="noConversion"/>
  </si>
  <si>
    <r>
      <t xml:space="preserve">Gene ID of </t>
    </r>
    <r>
      <rPr>
        <i/>
        <sz val="12"/>
        <rFont val="Arial"/>
        <family val="2"/>
      </rPr>
      <t>A. thaliana</t>
    </r>
    <phoneticPr fontId="3" type="noConversion"/>
  </si>
  <si>
    <t>Percent of informative sites (%)</t>
    <phoneticPr fontId="3" type="noConversion"/>
  </si>
  <si>
    <t>No. of informative sites</t>
    <phoneticPr fontId="3" type="noConversion"/>
  </si>
  <si>
    <t>Percent of variable sites (%)</t>
    <phoneticPr fontId="3" type="noConversion"/>
  </si>
  <si>
    <t>No. of variable sites</t>
    <phoneticPr fontId="3" type="noConversion"/>
  </si>
  <si>
    <t>Ratio of missing data (%)</t>
    <phoneticPr fontId="3" type="noConversion"/>
  </si>
  <si>
    <t>Average length of species</t>
    <phoneticPr fontId="3" type="noConversion"/>
  </si>
  <si>
    <t>Length of trimmed alignment</t>
    <phoneticPr fontId="3" type="noConversion"/>
  </si>
  <si>
    <t>No. of species</t>
    <phoneticPr fontId="3" type="noConversion"/>
  </si>
  <si>
    <t>Data set</t>
    <phoneticPr fontId="3" type="noConversion"/>
  </si>
  <si>
    <t>ID of OG</t>
  </si>
  <si>
    <r>
      <t xml:space="preserve">The corresponding gene IDs of </t>
    </r>
    <r>
      <rPr>
        <i/>
        <sz val="14"/>
        <color rgb="FF333333"/>
        <rFont val="Helvetica Neue"/>
        <family val="2"/>
      </rPr>
      <t>Helianthus annus</t>
    </r>
    <r>
      <rPr>
        <sz val="14"/>
        <color rgb="FF333333"/>
        <rFont val="Helvetica Neue"/>
        <family val="2"/>
      </rPr>
      <t xml:space="preserve"> and </t>
    </r>
    <r>
      <rPr>
        <i/>
        <sz val="14"/>
        <color rgb="FF333333"/>
        <rFont val="Helvetica Neue"/>
        <family val="2"/>
      </rPr>
      <t xml:space="preserve">Lactuca sativa </t>
    </r>
    <r>
      <rPr>
        <sz val="14"/>
        <color rgb="FF333333"/>
        <rFont val="Helvetica Neue"/>
        <family val="2"/>
      </rPr>
      <t>were traced from Phytozome v12 (https://phytozome.jgi.doe.gov/).</t>
    </r>
    <phoneticPr fontId="3" type="noConversion"/>
  </si>
  <si>
    <r>
      <t xml:space="preserve">The corresponding gene IDs and lengths in </t>
    </r>
    <r>
      <rPr>
        <i/>
        <sz val="14"/>
        <color rgb="FF333333"/>
        <rFont val="Helvetica Neue"/>
        <family val="2"/>
      </rPr>
      <t>Arabidopis thaliana</t>
    </r>
    <r>
      <rPr>
        <sz val="14"/>
        <color rgb="FF333333"/>
        <rFont val="Helvetica Neue"/>
        <family val="2"/>
      </rPr>
      <t xml:space="preserve">, </t>
    </r>
    <r>
      <rPr>
        <i/>
        <sz val="14"/>
        <color rgb="FF333333"/>
        <rFont val="Helvetica Neue"/>
        <family val="2"/>
      </rPr>
      <t xml:space="preserve">Solanum lycopersicum, </t>
    </r>
    <r>
      <rPr>
        <sz val="14"/>
        <color rgb="FF333333"/>
        <rFont val="Helvetica Neue"/>
        <family val="2"/>
      </rPr>
      <t>were traced from TAIR10 (http://www.arabidopsis.org) and Tomato genome of the ITAG3.0 annotation version (https://solgenomics.net), respectively.</t>
    </r>
    <phoneticPr fontId="3" type="noConversion"/>
  </si>
  <si>
    <t>The  data set numbers were according to Figure S1-A.</t>
    <phoneticPr fontId="3" type="noConversion"/>
  </si>
  <si>
    <t>Node</t>
  </si>
  <si>
    <t>Fossil name</t>
  </si>
  <si>
    <t>Clade</t>
  </si>
  <si>
    <t>Type</t>
  </si>
  <si>
    <t>Age (My)</t>
  </si>
  <si>
    <t>References</t>
  </si>
  <si>
    <t>Unnamed</t>
  </si>
  <si>
    <t>crown group Laurales</t>
  </si>
  <si>
    <t>Flowers</t>
  </si>
  <si>
    <t>[Secondary calibration]</t>
  </si>
  <si>
    <t>crown group Eudicots</t>
  </si>
  <si>
    <t>Platanocarpus brookensis</t>
  </si>
  <si>
    <t>crown group Proteales</t>
  </si>
  <si>
    <t>Coahuilacarpon phytolaccoides</t>
  </si>
  <si>
    <t>Infructescences and fruits</t>
  </si>
  <si>
    <t>Tylerianthus crossmanensis</t>
  </si>
  <si>
    <t>stem group Hydrangeaceae</t>
  </si>
  <si>
    <t>Fraxinus wilcoxiana</t>
  </si>
  <si>
    <t>crown group Lamiales</t>
  </si>
  <si>
    <t>Fruits</t>
  </si>
  <si>
    <t>Ajuginucula smithii</t>
  </si>
  <si>
    <t>Solanispermum reniforme</t>
  </si>
  <si>
    <t>stem group Solanaceae</t>
  </si>
  <si>
    <t>Seeds</t>
  </si>
  <si>
    <t>(1) not used</t>
  </si>
  <si>
    <t>(2) stem group Dasyphyllum</t>
  </si>
  <si>
    <t>(3) MRCA Asteraceae + Calyceraceae</t>
  </si>
  <si>
    <t>(4) MRCA Asteraceae + Calyceraceae + Goodeniaceae</t>
  </si>
  <si>
    <t>(5) MRCA Asteraceae + Calyceraceae + Goodeniaceae + Menyanthaceae</t>
  </si>
  <si>
    <t>Pollen</t>
  </si>
  <si>
    <t>Barreda et al. (2015)</t>
  </si>
  <si>
    <t>Psilatricolporites protrudens</t>
  </si>
  <si>
    <t>Quilembaypollis gamerroi</t>
  </si>
  <si>
    <t>crown group Barnardesioideae</t>
  </si>
  <si>
    <t>stem member of Asteroideae-Stifftioideae clade</t>
  </si>
  <si>
    <t>Crown Centaureae</t>
  </si>
  <si>
    <t>crown Artemisia</t>
  </si>
  <si>
    <t>References
Barreda V, Palazzesi L, Katinas L, Crisci J, Tellería M, Bremer K, Passalia M, Passala M, Bechis F, Corsolini R. 2012. An extinct Eocene taxon of the daisy family (Asteraceae): evolutionary, ecological and biogeographical implications. Annals of Botany. 109:127-134.
Barreda V, Palazzesi L, Tellería MC, Katinas L, Crisci JV. 2010. Fossil pollen indicates an explosive radiation of basal Asteracean lineages and allied families during Oligocene and Miocene times in the Southern Hemisphere. Rev Palaeobot Palynol. 160:102-110.
Barreda VD, Palazzesi L, Tellería MC, Olivero EB, Raine JI, Forest F. 2015. Early evolution of the angiosperm clade Asteraceae in the Cretaceous of Antarctica. Proc Natl Acad Sci USA. 112:10989-10994.
Blackmore S, Van Campo E, Crane PR. 1986. Lophate Compositae pollen from the Miocene and Pliocene of the Mediterranean region. Pollen et Spores. 28:391-401.
Call V, Dilcher D. 1992. Investigations of angiosperms from the Eocene of southwestern North America: samaras of Fraxinus wilcoxiana berry. Review of Palaeobotany and Palynology 74:249-266.
Cevallos-Ferriz S, Estrada-Ruiz E, Pérez-Hernández B. 2008. Phytolaccaceae infructescence from Cerro del Pueblo Formation, Upper Cretaceous (Late Campanian), Coahuila, Mexico. American Journal of Botany. 95:77-83.
Chandler M. 1962. The Lower Tertiary floras of Southern England II. Flora of the pipe-clay series of Dorset (Lower Bagshot). London, UK: British Museum (Natural History).
Crane P, Friis E, Pedersen K. 1994. Palaeobotanical evidence on the early radiation of magnoliid angiosperms. Plant Systematics and Evolution. 8:51-72.
Crane P, Herendeen P. 1996. Cretaceous floras containing angiosperm flowers and fruits from eastern North America. Review of Palaeobotany and Palynology 90:319-337.
Gandolfo M, Nixon K, Crepet W. 1998. A new fossil flower from the Turonian of New Jersey: Dressiantha bicarpellata gen. et sp. nov. (Capparales). Am J Bot. 85:964.
Hobbs CR, Baldwin BG. 2013. Asian origin and upslope migration of Hawaiian Artemisia (Compositae-Anthemideae). J Biogeogr. 40:442-454.
Hochuli PA. 1978. Palynologische Untersuchungen im Oligozän und Untermiozän der Zentralen und Westlichen Paratethys. Beiträge zur Paläontologie von Österreich. 4:1-132.
Magallón S, Gómez-Acevedo S, Sánchez-Reyes LL, Hernández-Hernández T. 2015. A metacalibrated time-tree documents the early rise of flowering plant phylogenetic diversity. New Phytol. 207:437-453.
Martínez-Millán M. 2010. Fossil record and age of the Asteridae. Bot Rev. 76:83-135.
Palazzesi L, Barreda V, Tellería MC. 2010. First fossil record of Calyceraceae (Asterales): Pollen evidence from southern South America. Rev Palaeobot Palynol. 158:236-239.
Palazzesi L, Barreda V, Tellería MC. 2009. Fossil pollen grains of Asteraceae from the Miocene of Patagonia: Barnadesioideae affinity. Rev Palaeobot Palynol. 155:83-88.
Panero JL, Crozier BS. 2016. Macroevolutionary dynamics in the early diversification of Asteraceae. Mol Phylogen Evol. 99:116-132.
Panero JL, Freire SE, Ariza Espinar L, Crozier BS, Barboza GE, Cantero JJ. 2014. Resolution of deep nodes yields an improved backbone phylogeny and a new basal lineage to study early evolution of Asteraceae. Mol Phylogen Evol. 80:43-53.
Popescu S-M. 2002. Repetitive changes in Early Pliocene vegetation revealed by high-resolution pollen analysis: revised cyclostratigraphy of southwestern Romania. Rev Palaeobot Palynol. 120:181-202.
Reid E, Chandler M. 1926. Catalogue of Cainozoic plants in the department of geology. Vol. 1. The Brembridge flora. London, UK: British Museum (Natural History).
Smith SA, Beaulieu JM, Donoghue MJ. 2010. An uncorrelated relaxed-clock analysis suggests an earlier origin for flowering plants. Proc Natl Acad Sci USA. 107:5897-5902.
Tank DC, Eastman JM, Pennell MW, Soltis PS, Soltis DE, Hinchliff CE, Brown JW, Sessa EB, Harmon LJ. 2015. Nested radiations and the pulse of angiosperm diversification: increased diversification rates often follow whole genome duplications. New Phytol. 207:454-467.
Tremetsberger K, Gemeinholzer B, Zetzsche H, Blackmore S, Kilian N, Talavera S. 2013. Divergence time estimation in Cichorieae (Asteraceae) using a fossil-calibrated relaxed molecular clock. Org Divers Evol. 13:1-13.
Wang W-M. 2004. On the origin and development of Artemisia (Asteraceae) in the geological past. Bot J Linn Soc. 145:331-336.
Zanne AE, Tank DC, Cornwell WK, Eastman JM, Smith SA, FitzJohn RG, McGlinn DJ, O/'Meara BC, Moles AT, Reich PB, et al. 2014. Three keys to the radiation of angiosperms into freezing environments. Nature. 506:89-92.</t>
    <phoneticPr fontId="3" type="noConversion"/>
  </si>
  <si>
    <r>
      <t>Crane et al. (1994</t>
    </r>
    <r>
      <rPr>
        <sz val="12"/>
        <color theme="1"/>
        <rFont val="Times New Roman"/>
        <family val="1"/>
      </rPr>
      <t xml:space="preserve">); </t>
    </r>
    <r>
      <rPr>
        <sz val="12"/>
        <rFont val="Times New Roman"/>
        <family val="1"/>
      </rPr>
      <t>Smith et al. (2010</t>
    </r>
    <r>
      <rPr>
        <sz val="12"/>
        <color theme="1"/>
        <rFont val="Times New Roman"/>
        <family val="1"/>
      </rPr>
      <t>)</t>
    </r>
  </si>
  <si>
    <r>
      <t>Zanne et al. (2014</t>
    </r>
    <r>
      <rPr>
        <sz val="12"/>
        <color theme="1"/>
        <rFont val="Times New Roman"/>
        <family val="1"/>
      </rPr>
      <t xml:space="preserve">); </t>
    </r>
    <r>
      <rPr>
        <sz val="12"/>
        <rFont val="Times New Roman"/>
        <family val="1"/>
      </rPr>
      <t>Tank et al. (2015</t>
    </r>
    <r>
      <rPr>
        <sz val="12"/>
        <color theme="1"/>
        <rFont val="Times New Roman"/>
        <family val="1"/>
      </rPr>
      <t>)</t>
    </r>
  </si>
  <si>
    <r>
      <t>Crane and Herendeen (1996</t>
    </r>
    <r>
      <rPr>
        <sz val="12"/>
        <color theme="1"/>
        <rFont val="Times New Roman"/>
        <family val="1"/>
      </rPr>
      <t xml:space="preserve">); </t>
    </r>
    <r>
      <rPr>
        <sz val="12"/>
        <rFont val="Times New Roman"/>
        <family val="1"/>
      </rPr>
      <t>Smith et al. (2010</t>
    </r>
    <r>
      <rPr>
        <sz val="12"/>
        <color theme="1"/>
        <rFont val="Times New Roman"/>
        <family val="1"/>
      </rPr>
      <t>)</t>
    </r>
  </si>
  <si>
    <r>
      <t xml:space="preserve">stem group Phytolaccaceae </t>
    </r>
    <r>
      <rPr>
        <vertAlign val="superscript"/>
        <sz val="12"/>
        <color theme="1"/>
        <rFont val="Times New Roman"/>
        <family val="1"/>
      </rPr>
      <t>b</t>
    </r>
  </si>
  <si>
    <r>
      <t>Cevallos-Ferriz et al. (2008</t>
    </r>
    <r>
      <rPr>
        <sz val="12"/>
        <color theme="1"/>
        <rFont val="Times New Roman"/>
        <family val="1"/>
      </rPr>
      <t xml:space="preserve">); </t>
    </r>
    <r>
      <rPr>
        <sz val="12"/>
        <rFont val="Times New Roman"/>
        <family val="1"/>
      </rPr>
      <t>Magallón et al. (2015</t>
    </r>
    <r>
      <rPr>
        <sz val="12"/>
        <color theme="1"/>
        <rFont val="Times New Roman"/>
        <family val="1"/>
      </rPr>
      <t>)</t>
    </r>
  </si>
  <si>
    <r>
      <t>Gandolfo et al. (1998</t>
    </r>
    <r>
      <rPr>
        <sz val="12"/>
        <color theme="1"/>
        <rFont val="Times New Roman"/>
        <family val="1"/>
      </rPr>
      <t xml:space="preserve">); </t>
    </r>
    <r>
      <rPr>
        <sz val="12"/>
        <rFont val="Times New Roman"/>
        <family val="1"/>
      </rPr>
      <t>Magallón et al. (2015</t>
    </r>
    <r>
      <rPr>
        <sz val="12"/>
        <color theme="1"/>
        <rFont val="Times New Roman"/>
        <family val="1"/>
      </rPr>
      <t>)</t>
    </r>
  </si>
  <si>
    <r>
      <t>Call and Dilcher (1992</t>
    </r>
    <r>
      <rPr>
        <sz val="12"/>
        <color theme="1"/>
        <rFont val="Times New Roman"/>
        <family val="1"/>
      </rPr>
      <t xml:space="preserve">); </t>
    </r>
    <r>
      <rPr>
        <sz val="12"/>
        <rFont val="Times New Roman"/>
        <family val="1"/>
      </rPr>
      <t>Smith et al. (2010</t>
    </r>
    <r>
      <rPr>
        <sz val="12"/>
        <color theme="1"/>
        <rFont val="Times New Roman"/>
        <family val="1"/>
      </rPr>
      <t>)</t>
    </r>
  </si>
  <si>
    <r>
      <t xml:space="preserve">stem group Lamiaceae </t>
    </r>
    <r>
      <rPr>
        <vertAlign val="superscript"/>
        <sz val="12"/>
        <color theme="1"/>
        <rFont val="Times New Roman"/>
        <family val="1"/>
      </rPr>
      <t>b</t>
    </r>
  </si>
  <si>
    <r>
      <t>Reid and Chandler (1926</t>
    </r>
    <r>
      <rPr>
        <sz val="12"/>
        <color theme="1"/>
        <rFont val="Times New Roman"/>
        <family val="1"/>
      </rPr>
      <t xml:space="preserve">); </t>
    </r>
    <r>
      <rPr>
        <sz val="12"/>
        <rFont val="Times New Roman"/>
        <family val="1"/>
      </rPr>
      <t>Martínez-Millán (2010</t>
    </r>
    <r>
      <rPr>
        <sz val="12"/>
        <color theme="1"/>
        <rFont val="Times New Roman"/>
        <family val="1"/>
      </rPr>
      <t xml:space="preserve">); </t>
    </r>
    <r>
      <rPr>
        <sz val="12"/>
        <rFont val="Times New Roman"/>
        <family val="1"/>
      </rPr>
      <t>Magallón et al. (2015</t>
    </r>
    <r>
      <rPr>
        <sz val="12"/>
        <color theme="1"/>
        <rFont val="Times New Roman"/>
        <family val="1"/>
      </rPr>
      <t>)</t>
    </r>
  </si>
  <si>
    <r>
      <t>Chandler (1962</t>
    </r>
    <r>
      <rPr>
        <sz val="12"/>
        <color theme="1"/>
        <rFont val="Times New Roman"/>
        <family val="1"/>
      </rPr>
      <t xml:space="preserve">); </t>
    </r>
    <r>
      <rPr>
        <sz val="12"/>
        <rFont val="Times New Roman"/>
        <family val="1"/>
      </rPr>
      <t>Martínez-Millán (2010</t>
    </r>
    <r>
      <rPr>
        <sz val="12"/>
        <color theme="1"/>
        <rFont val="Times New Roman"/>
        <family val="1"/>
      </rPr>
      <t xml:space="preserve">); </t>
    </r>
    <r>
      <rPr>
        <sz val="12"/>
        <rFont val="Times New Roman"/>
        <family val="1"/>
      </rPr>
      <t>Magallón et al. (2015</t>
    </r>
    <r>
      <rPr>
        <sz val="12"/>
        <color theme="1"/>
        <rFont val="Times New Roman"/>
        <family val="1"/>
      </rPr>
      <t>)</t>
    </r>
  </si>
  <si>
    <r>
      <t xml:space="preserve">Tubulifloridites lilliei </t>
    </r>
    <r>
      <rPr>
        <sz val="12"/>
        <color theme="1"/>
        <rFont val="Times New Roman"/>
        <family val="1"/>
      </rPr>
      <t>type A</t>
    </r>
  </si>
  <si>
    <r>
      <t>stem node of Gamocarpha type pollen (</t>
    </r>
    <r>
      <rPr>
        <i/>
        <sz val="12"/>
        <color theme="1"/>
        <rFont val="Times New Roman"/>
        <family val="1"/>
      </rPr>
      <t>Nastanthus</t>
    </r>
    <r>
      <rPr>
        <sz val="12"/>
        <color theme="1"/>
        <rFont val="Times New Roman"/>
        <family val="1"/>
      </rPr>
      <t xml:space="preserve"> as representative here)</t>
    </r>
  </si>
  <si>
    <r>
      <t>Barreda et al. (2010</t>
    </r>
    <r>
      <rPr>
        <sz val="12"/>
        <color theme="1"/>
        <rFont val="Times New Roman"/>
        <family val="1"/>
      </rPr>
      <t xml:space="preserve">); </t>
    </r>
    <r>
      <rPr>
        <sz val="12"/>
        <rFont val="Times New Roman"/>
        <family val="1"/>
      </rPr>
      <t>Palazzesi et al. (2010</t>
    </r>
    <r>
      <rPr>
        <sz val="12"/>
        <color theme="1"/>
        <rFont val="Times New Roman"/>
        <family val="1"/>
      </rPr>
      <t xml:space="preserve">); </t>
    </r>
    <r>
      <rPr>
        <sz val="12"/>
        <rFont val="Times New Roman"/>
        <family val="1"/>
      </rPr>
      <t>Panero and Crozier (2016</t>
    </r>
    <r>
      <rPr>
        <sz val="12"/>
        <color theme="1"/>
        <rFont val="Times New Roman"/>
        <family val="1"/>
      </rPr>
      <t>)</t>
    </r>
  </si>
  <si>
    <r>
      <t>Barreda et al. (2010</t>
    </r>
    <r>
      <rPr>
        <sz val="12"/>
        <color theme="1"/>
        <rFont val="Times New Roman"/>
        <family val="1"/>
      </rPr>
      <t xml:space="preserve">); </t>
    </r>
    <r>
      <rPr>
        <sz val="12"/>
        <rFont val="Times New Roman"/>
        <family val="1"/>
      </rPr>
      <t>Palazzesi et al. (2009</t>
    </r>
    <r>
      <rPr>
        <sz val="12"/>
        <color theme="1"/>
        <rFont val="Times New Roman"/>
        <family val="1"/>
      </rPr>
      <t xml:space="preserve">); </t>
    </r>
    <r>
      <rPr>
        <sz val="12"/>
        <rFont val="Times New Roman"/>
        <family val="1"/>
      </rPr>
      <t>Panero and Crozier (2016</t>
    </r>
    <r>
      <rPr>
        <sz val="12"/>
        <color theme="1"/>
        <rFont val="Times New Roman"/>
        <family val="1"/>
      </rPr>
      <t>)</t>
    </r>
  </si>
  <si>
    <r>
      <t>Panero et al. (2014</t>
    </r>
    <r>
      <rPr>
        <sz val="12"/>
        <color theme="1"/>
        <rFont val="Times New Roman"/>
        <family val="1"/>
      </rPr>
      <t xml:space="preserve">); </t>
    </r>
    <r>
      <rPr>
        <sz val="12"/>
        <rFont val="Times New Roman"/>
        <family val="1"/>
      </rPr>
      <t>Barreda et al. (2012</t>
    </r>
    <r>
      <rPr>
        <sz val="12"/>
        <color theme="1"/>
        <rFont val="Times New Roman"/>
        <family val="1"/>
      </rPr>
      <t xml:space="preserve">); </t>
    </r>
    <r>
      <rPr>
        <sz val="12"/>
        <rFont val="Times New Roman"/>
        <family val="1"/>
      </rPr>
      <t>Barreda et al. (2015</t>
    </r>
    <r>
      <rPr>
        <sz val="12"/>
        <color theme="1"/>
        <rFont val="Times New Roman"/>
        <family val="1"/>
      </rPr>
      <t>)</t>
    </r>
  </si>
  <si>
    <r>
      <t>Centaurea</t>
    </r>
    <r>
      <rPr>
        <sz val="12"/>
        <color theme="1"/>
        <rFont val="Times New Roman"/>
        <family val="1"/>
      </rPr>
      <t xml:space="preserve"> type fossil pollen</t>
    </r>
  </si>
  <si>
    <r>
      <t>Popescu (2002</t>
    </r>
    <r>
      <rPr>
        <sz val="12"/>
        <color theme="1"/>
        <rFont val="Times New Roman"/>
        <family val="1"/>
      </rPr>
      <t xml:space="preserve">); </t>
    </r>
    <r>
      <rPr>
        <sz val="12"/>
        <rFont val="Times New Roman"/>
        <family val="1"/>
      </rPr>
      <t>Panero and Crozier (2016</t>
    </r>
    <r>
      <rPr>
        <sz val="12"/>
        <color theme="1"/>
        <rFont val="Times New Roman"/>
        <family val="1"/>
      </rPr>
      <t>)</t>
    </r>
  </si>
  <si>
    <r>
      <t>Cichorium intybus</t>
    </r>
    <r>
      <rPr>
        <sz val="12"/>
        <color theme="1"/>
        <rFont val="Times New Roman"/>
        <family val="1"/>
      </rPr>
      <t xml:space="preserve"> type</t>
    </r>
  </si>
  <si>
    <r>
      <t>stem group core-</t>
    </r>
    <r>
      <rPr>
        <i/>
        <sz val="12"/>
        <color theme="1"/>
        <rFont val="Times New Roman"/>
        <family val="1"/>
      </rPr>
      <t>Cichorieae</t>
    </r>
  </si>
  <si>
    <r>
      <t>Hochuli (1978</t>
    </r>
    <r>
      <rPr>
        <sz val="12"/>
        <color theme="1"/>
        <rFont val="Times New Roman"/>
        <family val="1"/>
      </rPr>
      <t xml:space="preserve">); </t>
    </r>
    <r>
      <rPr>
        <sz val="12"/>
        <rFont val="Times New Roman"/>
        <family val="1"/>
      </rPr>
      <t>Blackmore et al. (1986</t>
    </r>
    <r>
      <rPr>
        <sz val="12"/>
        <color theme="1"/>
        <rFont val="Times New Roman"/>
        <family val="1"/>
      </rPr>
      <t xml:space="preserve">); </t>
    </r>
    <r>
      <rPr>
        <sz val="12"/>
        <rFont val="Times New Roman"/>
        <family val="1"/>
      </rPr>
      <t>Tremetsberger et al. (2013</t>
    </r>
    <r>
      <rPr>
        <sz val="12"/>
        <color theme="1"/>
        <rFont val="Times New Roman"/>
        <family val="1"/>
      </rPr>
      <t>)</t>
    </r>
  </si>
  <si>
    <r>
      <t>Sonchus oleraceus</t>
    </r>
    <r>
      <rPr>
        <sz val="12"/>
        <color theme="1"/>
        <rFont val="Times New Roman"/>
        <family val="1"/>
      </rPr>
      <t xml:space="preserve"> type</t>
    </r>
  </si>
  <si>
    <r>
      <t xml:space="preserve">stem group </t>
    </r>
    <r>
      <rPr>
        <i/>
        <sz val="12"/>
        <color theme="1"/>
        <rFont val="Times New Roman"/>
        <family val="1"/>
      </rPr>
      <t>Sonchus</t>
    </r>
  </si>
  <si>
    <r>
      <t>Blackmore et al. (1986</t>
    </r>
    <r>
      <rPr>
        <sz val="12"/>
        <color theme="1"/>
        <rFont val="Times New Roman"/>
        <family val="1"/>
      </rPr>
      <t xml:space="preserve">); </t>
    </r>
    <r>
      <rPr>
        <sz val="12"/>
        <rFont val="Times New Roman"/>
        <family val="1"/>
      </rPr>
      <t>Tremetsberger et al. (2013</t>
    </r>
    <r>
      <rPr>
        <sz val="12"/>
        <color theme="1"/>
        <rFont val="Times New Roman"/>
        <family val="1"/>
      </rPr>
      <t>)</t>
    </r>
  </si>
  <si>
    <r>
      <t>Artemisia</t>
    </r>
    <r>
      <rPr>
        <sz val="12"/>
        <color theme="1"/>
        <rFont val="Times New Roman"/>
        <family val="1"/>
      </rPr>
      <t xml:space="preserve"> fossil pollen</t>
    </r>
  </si>
  <si>
    <r>
      <t>Wang (2004</t>
    </r>
    <r>
      <rPr>
        <sz val="12"/>
        <color theme="1"/>
        <rFont val="Times New Roman"/>
        <family val="1"/>
      </rPr>
      <t xml:space="preserve">); </t>
    </r>
    <r>
      <rPr>
        <sz val="12"/>
        <rFont val="Times New Roman"/>
        <family val="1"/>
      </rPr>
      <t>Hobbs and Baldwin (2013</t>
    </r>
    <r>
      <rPr>
        <sz val="12"/>
        <color theme="1"/>
        <rFont val="Times New Roman"/>
        <family val="1"/>
      </rPr>
      <t xml:space="preserve">); </t>
    </r>
    <r>
      <rPr>
        <sz val="12"/>
        <rFont val="Times New Roman"/>
        <family val="1"/>
      </rPr>
      <t>Panero and Crozier (2016</t>
    </r>
    <r>
      <rPr>
        <sz val="12"/>
        <color theme="1"/>
        <rFont val="Times New Roman"/>
        <family val="1"/>
      </rPr>
      <t>)</t>
    </r>
  </si>
  <si>
    <t>Raiguenrayun cura/Mutisiapollis telleriae</t>
    <phoneticPr fontId="3" type="noConversion"/>
  </si>
  <si>
    <t>Numbers of nodes corresponds to those in Supplemental Figure S14. core-Cichorieae: species of all subtribes of Cichorium except Scorzonerinae and Scolyminae. MRCA: most recent common ancestor. The ages of fossils are set as minimum age constraints in r8s analyses and as offsets in BEAST analyses with lognormal distribution for the prior with mean of 0 and SD of 0.5. A secondary calibration was used to calibrate the age of crown Eudicot according to Zanne et al. (2014) and Tank et al. (2015); the age 136.9 Mya was used as fixed age in r8s analyses and was set as the offset in BEAST analyses with normal distribution for the prior with mean of 0 and sigma of 1.</t>
    <phoneticPr fontId="3" type="noConversion"/>
  </si>
  <si>
    <t>Inflorescences / attached pollen</t>
  </si>
  <si>
    <r>
      <t xml:space="preserve">Ages are millions of years. Detailed information of the calibrations is listed in supplemental Table S2. The difference of calibration sets 1 and 2 was in the use of the </t>
    </r>
    <r>
      <rPr>
        <i/>
        <sz val="12"/>
        <color theme="1"/>
        <rFont val="Times New Roman"/>
        <family val="1"/>
      </rPr>
      <t>T. lilliei</t>
    </r>
    <r>
      <rPr>
        <sz val="12"/>
        <color theme="1"/>
        <rFont val="Times New Roman"/>
        <family val="1"/>
      </rPr>
      <t xml:space="preserve"> type A fossil pollen (see node 9, supplemental Table S2). HPD: highest posterior distribution of estimated ages. MRCA: most recent common ancestor. Cichorioideae-C: Cichorieae clade. Cichorioideae-A+V+L: Clade containing Arctotideae, Vernonieae and Liabeae. core-Asteraceae: The large clade from Asteroideae to Stifftioideae. A, C, G, M: Asteroideae, Calyceraceae, Goodeniaceae, Menyanthaceae.</t>
    </r>
  </si>
  <si>
    <t>Set1</t>
  </si>
  <si>
    <t>Set2</t>
  </si>
  <si>
    <t>BEAST</t>
  </si>
  <si>
    <t>r8s</t>
  </si>
  <si>
    <t>Mean</t>
  </si>
  <si>
    <t>95% HPD</t>
  </si>
  <si>
    <t>Heliantheae alliance</t>
  </si>
  <si>
    <t>41.51-50.84</t>
  </si>
  <si>
    <t>47.96-57.16</t>
  </si>
  <si>
    <t>54.81-62.21</t>
  </si>
  <si>
    <t>62.45-69.97</t>
  </si>
  <si>
    <t>Cichorioideae-C</t>
  </si>
  <si>
    <t>35.59-58.04</t>
  </si>
  <si>
    <t>52.26-65.09</t>
  </si>
  <si>
    <t>Cichorioideae-A+V+L</t>
  </si>
  <si>
    <t>46.77-61.09</t>
  </si>
  <si>
    <t>48.72-72.65</t>
  </si>
  <si>
    <t>46.59-64.64</t>
  </si>
  <si>
    <t>55.75-73.97</t>
  </si>
  <si>
    <t>44.11-68.11</t>
  </si>
  <si>
    <t>52.27-76.33</t>
  </si>
  <si>
    <t>core-Asteraceae</t>
  </si>
  <si>
    <t>69.27-76.22</t>
  </si>
  <si>
    <t>78.4-87.84</t>
  </si>
  <si>
    <t>Asteraceae</t>
  </si>
  <si>
    <t>74.87-82.52</t>
  </si>
  <si>
    <t>83.29-92.91</t>
  </si>
  <si>
    <t>MRCA A+C</t>
  </si>
  <si>
    <t>78.7-87.02</t>
  </si>
  <si>
    <t>85.56-97.89</t>
  </si>
  <si>
    <t>MRCA A+C+G</t>
  </si>
  <si>
    <t>82.71-94.6</t>
  </si>
  <si>
    <t>90.52-102.25</t>
  </si>
  <si>
    <t>MRCA A+C+G+M</t>
  </si>
  <si>
    <t>88.58-101.76</t>
  </si>
  <si>
    <t>97.69-108.24</t>
  </si>
  <si>
    <t>Value in the first row is the sampling fraction for the backbone as [species number of sampled tribes (and families for outgroups) / total species numbers in the tree], whereas values in the right column is sampling fractions for each tribe (and family for outgroups) as the percentage of sampled species of each tribe (or family). The numbers of taxa for each tribe are shown in Supplemental Figure S14, except that the splitting tribes whose richness were separated in MEDUSA are considered as one tribe for the sampling fractions in BAMM.</t>
  </si>
  <si>
    <t>Species (tips)</t>
  </si>
  <si>
    <t>Clade (tribe or family)</t>
  </si>
  <si>
    <t>Sampling fraction of clades</t>
  </si>
  <si>
    <t>Ammobium_alatum-Gnaphalieae-Asteroideae</t>
  </si>
  <si>
    <t xml:space="preserve">Gnaphalieae </t>
  </si>
  <si>
    <t>Rhodanthe_chlorocephala_subsp_rosea-Gnaphalieae-Asteroideae</t>
  </si>
  <si>
    <t>Ozothamnus_letophyllus-Gnaphalieae-Asteroideae</t>
  </si>
  <si>
    <t>Cassinia_vauvilliersii-Gnaphalieae-Asteroideae</t>
  </si>
  <si>
    <t>Raoulia_subsericea-Gnaphalieae-Asteroideae</t>
  </si>
  <si>
    <t>Antennaria_dioica-Gnaphalieae-Asteroideae</t>
  </si>
  <si>
    <t>Leontopodium_smithianum-Gnaphalieae-Asteroideae</t>
  </si>
  <si>
    <t>Helichrysum_petiolare-Gnaphalieae-Asteroideae</t>
  </si>
  <si>
    <t>Anaphalis_margaritacea-Gnaphalieae-Asteroideae</t>
  </si>
  <si>
    <t>Pseudognaphalium_affine-Gnaphalieae-Asteroideae</t>
  </si>
  <si>
    <t>Stoebe_plumosa-Gnaphalieae-Asteroideae</t>
  </si>
  <si>
    <t>Grindelia_hirsutula-Astereae-Asteroideae</t>
  </si>
  <si>
    <t xml:space="preserve">Astereae </t>
  </si>
  <si>
    <t>Grindelia_integrifolia-Astereae-Asteroideae</t>
  </si>
  <si>
    <t>Eurybia_divaricata-Astereae-Asteroideae</t>
  </si>
  <si>
    <t>Symphyotrichum_subulatum-Astereae-Asteroideae</t>
  </si>
  <si>
    <t>Symphyotrichum_sp-Astereae-Asteroideae</t>
  </si>
  <si>
    <t>Heterotheca_grandiflora-Astereae-Asteroideae</t>
  </si>
  <si>
    <t>Solidago_gigantea-Astereae-Asteroideae</t>
  </si>
  <si>
    <t>Euthamia_occidentalis-Astereae-Asteroideae</t>
  </si>
  <si>
    <t>Erigeron_breviscapus-Astereae-Asteroideae</t>
  </si>
  <si>
    <t>Erigeron_strigosus-Astereae-Asteroideae</t>
  </si>
  <si>
    <t>Baccharis_pilularis_consanguinea-Astereae-Asteroideae</t>
  </si>
  <si>
    <t>Aster_barbellatus-Astereae-Asteroideae</t>
  </si>
  <si>
    <t>Bellis_perennis-Astereae-Asteroideae</t>
  </si>
  <si>
    <t>Celmisia_semicordata-Astereae-Asteroideae</t>
  </si>
  <si>
    <t>Tripteris_vaillantii-Calenduleae-Asteroideae</t>
  </si>
  <si>
    <t xml:space="preserve">Calenduleae </t>
  </si>
  <si>
    <t>Osteospermum_sp-Calenduleae-Asteroideae</t>
  </si>
  <si>
    <t>Achillea_acuminata-Anthemideae-Asteroideae</t>
  </si>
  <si>
    <t xml:space="preserve">Anthemideae </t>
  </si>
  <si>
    <t>Achillea_millefolium-Anthemideae-Asteroideae</t>
  </si>
  <si>
    <t>Tanacetum_parthenium-Anthemideae-Asteroideae</t>
  </si>
  <si>
    <t>Glebionis_coronaria-Anthemideae-Asteroideae</t>
  </si>
  <si>
    <t>Glebionis_segetum-Anthemideae-Asteroideae</t>
  </si>
  <si>
    <t>Leucanthemum_vulgare-Anthemideae-Asteroideae</t>
  </si>
  <si>
    <t>Ajania_parviflora-Anthemideae-Asteroideae</t>
  </si>
  <si>
    <t>Crossostephium_chinense-Anthemideae-Asteroideae</t>
  </si>
  <si>
    <t>Artemisia_annua-Anthemideae-Asteroideae</t>
  </si>
  <si>
    <t>Artemisia_chamaemelifolia-Anthemideae-Asteroideae</t>
  </si>
  <si>
    <t>Ursinia_anthemoides-Anthemideae-Asteroideae</t>
  </si>
  <si>
    <t>Cotula_fallax-Anthemideae-Asteroideae</t>
  </si>
  <si>
    <t>Leptinella_scariosa-Anthemideae-Asteroideae</t>
  </si>
  <si>
    <t>Soliva_anthemifolia-Anthemideae-Asteroideae</t>
  </si>
  <si>
    <t>Gynura_aurantiaca-Senecioneae-Asteroideae</t>
  </si>
  <si>
    <t xml:space="preserve">Senecioneae </t>
  </si>
  <si>
    <t>Kleinia_fulgens-Senecioneae-Asteroideae</t>
  </si>
  <si>
    <t>Senecio_chrysanthemifolius-Senecioneae-Asteroideae</t>
  </si>
  <si>
    <t>Senecio_aethnensis-Senecioneae-Asteroideae</t>
  </si>
  <si>
    <t>Senecio_vulgaris-Senecioneae-Asteroideae</t>
  </si>
  <si>
    <t>Packera_aurea-Senecioneae-Asteroideae</t>
  </si>
  <si>
    <t>Jacobaea_vulgaris_subsp_dunensis-Senecioneae-Asteroideae</t>
  </si>
  <si>
    <t>Emilia_praetemissa-Senecioneae-Asteroideae</t>
  </si>
  <si>
    <t>Gynura_crepidioides-Senecioneae-Asteroideae</t>
  </si>
  <si>
    <t>Euryops_pectinatus-Senecioneae-Asteroideae</t>
  </si>
  <si>
    <t>Othonna_capensis-Senecioneae-Asteroideae</t>
  </si>
  <si>
    <t>Roldana_petasitis-Senecioneae-Asteroideae</t>
  </si>
  <si>
    <t>Ligularia_fischeri-Senecioneae-Asteroideae</t>
  </si>
  <si>
    <t>Cremanthodium_stenoglossum-Senecioneae-Asteroideae</t>
  </si>
  <si>
    <t>Petasites_hybridus-Senecioneae-Asteroideae</t>
  </si>
  <si>
    <t>Brachyglottis_x_jubar-Senecioneae-Asteroideae</t>
  </si>
  <si>
    <t>Abrotanella_nivigena-Senecioneae-Asteroideae</t>
  </si>
  <si>
    <t>Abrotanella_trichoachaenia-Senecioneae-Asteroideae</t>
  </si>
  <si>
    <t>Doronicum_altaicum-Doroniceae-Asteroideae</t>
  </si>
  <si>
    <t>Doronicum_stenoglossum-Doroniceae-Asteroideae</t>
  </si>
  <si>
    <t>Ageratum_houstonianum-Eupatorieae-Asteroideae</t>
  </si>
  <si>
    <t xml:space="preserve">Eupatorieae </t>
  </si>
  <si>
    <t>Ageratum_conyzoides-Eupatorieae-Asteroideae</t>
  </si>
  <si>
    <t>Chromolaena_odorata-Eupatorieae-Asteroideae</t>
  </si>
  <si>
    <t>Praxelis_clematidea-Eupatorieae-Asteroideae</t>
  </si>
  <si>
    <t>Ophryosporus_triangularis-Eupatorieae-Asteroideae</t>
  </si>
  <si>
    <t>Adenostemma_lavenia_var_latifolium-Eupatorieae-Asteroideae</t>
  </si>
  <si>
    <t>Eutrochium_purpureum-Eupatorieae-Asteroideae</t>
  </si>
  <si>
    <t>Eupatorium_chinense-Eupatorieae-Asteroideae</t>
  </si>
  <si>
    <t>Liatris_spicata-Eupatorieae-Asteroideae</t>
  </si>
  <si>
    <t>Brickellia_californica-Eupatorieae-Asteroideae</t>
  </si>
  <si>
    <t>Stevia_rebaudiana-Eupatorieae-Asteroideae</t>
  </si>
  <si>
    <t>Hofmeisteria_urenifolia-Eupatorieae-Asteroideae</t>
  </si>
  <si>
    <t>Ageratina_altissima-Eupatorieae-Asteroideae</t>
  </si>
  <si>
    <t>Mikania_micrantha-Eupatorieae-Asteroideae</t>
  </si>
  <si>
    <t>Eutetras_palmeri-Perityleae-Asteroideae</t>
  </si>
  <si>
    <t xml:space="preserve">Perityleae </t>
  </si>
  <si>
    <t>Bahia_ambsoides-Bahieae-Asteroideae</t>
  </si>
  <si>
    <t xml:space="preserve">Bahieae </t>
  </si>
  <si>
    <t>Peucephyllum_schottii-Bahieae-Asteroideae</t>
  </si>
  <si>
    <t>Chaenactis_carphoclinia-Chaenactideae-Asteroideae</t>
  </si>
  <si>
    <t xml:space="preserve">Chaenactideae </t>
  </si>
  <si>
    <t>Arnica_montana-Madieae-Asteroideae</t>
  </si>
  <si>
    <t xml:space="preserve">Madieae </t>
  </si>
  <si>
    <t>Arnica_chamissonis-Madieae-Asteroideae</t>
  </si>
  <si>
    <t>Centromadia_pungens-Madieae-Asteroideae</t>
  </si>
  <si>
    <t>Deinandra_arida-Madieae-Asteroideae</t>
  </si>
  <si>
    <t>Madia_sativa-Madieae-Asteroideae</t>
  </si>
  <si>
    <t>Venegasia_carpesoides-Madieae-Asteroideae</t>
  </si>
  <si>
    <t>Eriophyllum_sp-Madieae-Asteroideae</t>
  </si>
  <si>
    <t>Lasthenia_californica-Madieae-Asteroideae</t>
  </si>
  <si>
    <t>Hulsea_heterochroma-Madieae-Asteroideae</t>
  </si>
  <si>
    <t>Tagetes_erecta-Tageteae-Asteroideae</t>
  </si>
  <si>
    <t xml:space="preserve">Tageteae </t>
  </si>
  <si>
    <t>Thymophylla_tenuiloba-Tageteae-Asteroideae</t>
  </si>
  <si>
    <t>Porophyllum_ruderale-Tageteae-Asteroideae</t>
  </si>
  <si>
    <t>Flaveria_bidentis-Tageteae-Asteroideae</t>
  </si>
  <si>
    <t>Flaveria_brownii-Tageteae-Asteroideae</t>
  </si>
  <si>
    <t>Jaumea_carnosa-Tageteae-Asteroideae</t>
  </si>
  <si>
    <t>Guizotia_abyssinica-Millerieae-Asteroideae</t>
  </si>
  <si>
    <t>Millerieae</t>
  </si>
  <si>
    <t>Guizotia_scabra-Millerieae-Asteroideae</t>
  </si>
  <si>
    <t>Sigesbeckia_pubescens-Millerieae-Asteroideae</t>
  </si>
  <si>
    <t>Smallanthus_sonchifolius-Millerieae-Asteroideae</t>
  </si>
  <si>
    <t>Tridax_procumbens-Millerieae-Asteroideae</t>
  </si>
  <si>
    <t>Galinsoga_quardriradiata-Millerieae-Asteroideae</t>
  </si>
  <si>
    <t>Enydra_fluctuans-Neurolaeneae-Asteroideae</t>
  </si>
  <si>
    <t>Neurolaeneae</t>
  </si>
  <si>
    <t>Enydra_sessilis-Neurolaeneae-Asteroideae</t>
  </si>
  <si>
    <t>Guardiola_tulocarpus-Millerieae-Asteroideae</t>
  </si>
  <si>
    <t xml:space="preserve">Polymnieae </t>
  </si>
  <si>
    <t>Iva_annua-Heliantheae-Asteroideae-Heliantheae-Asteroideae</t>
  </si>
  <si>
    <t xml:space="preserve">Heliantheae </t>
  </si>
  <si>
    <t>Parthenium_argentatum-Heliantheae-Asteroideae</t>
  </si>
  <si>
    <t>Ambrosia_artemisiifolia-Heliantheae-Asteroideae</t>
  </si>
  <si>
    <t>Ambrosia_trifida-Heliantheae-Asteroideae</t>
  </si>
  <si>
    <t>Xanthium_strumarium-Heliantheae-Asteroideae</t>
  </si>
  <si>
    <t>Helianthus_tuberosus-Heliantheae-Asteroideae</t>
  </si>
  <si>
    <t>Helianthus_annuus-Heliantheae-Asteroideae</t>
  </si>
  <si>
    <t>Flourensia_thurifera-Heliantheae-Asteroideae</t>
  </si>
  <si>
    <t>Encelia_californica-Heliantheae-Asteroideae</t>
  </si>
  <si>
    <t>Zinnia_elegans-Heliantheae-Asteroideae</t>
  </si>
  <si>
    <t>Zinnia_haageana-Heliantheae-Asteroideae</t>
  </si>
  <si>
    <t>Sanvitalia_procumbens-Heliantheae-Asteroideae</t>
  </si>
  <si>
    <t>Heliopsis_helianthoides-Heliantheae-Asteroideae</t>
  </si>
  <si>
    <t>Echinacea_angustifolia-Heliantheae-Asteroideae</t>
  </si>
  <si>
    <t>Echinacea_purpurea-Heliantheae-Asteroideae</t>
  </si>
  <si>
    <t>Rudbeckia_fulgida-Heliantheae-Asteroideae</t>
  </si>
  <si>
    <t>Verbesina_dissita-Heliantheae-Asteroideae</t>
  </si>
  <si>
    <t>Berlandiera_lyrata-Heliantheae-Asteroideae</t>
  </si>
  <si>
    <t>Silphium_laciniatum-Heliantheae-Asteroideae</t>
  </si>
  <si>
    <t>Wedelia_mossambicensis-Heliantheae-Asteroideae</t>
  </si>
  <si>
    <t>Eclipta_prostrata-Heliantheae-Asteroideae</t>
  </si>
  <si>
    <t>Bidens_frondosa-Coreopsideae-Asteroideae</t>
  </si>
  <si>
    <t xml:space="preserve">Coreopsideae </t>
  </si>
  <si>
    <t>Coreopsis_grandiflora-Coreopsideae-Asteroideae</t>
  </si>
  <si>
    <t>Dahlia_hybrida-Coreopsideae-Asteroideae</t>
  </si>
  <si>
    <t>Cosmos_bipinnatus-Coreopsideae-Asteroideae</t>
  </si>
  <si>
    <t>Calea_ternifolia-Neurolaeneae-Asteroideae</t>
  </si>
  <si>
    <t>Greenmaniella_resinosa-Neurolaeneae-Asteroideae</t>
  </si>
  <si>
    <t>Neurolaena_lobata-Neurolaeneae-Asteroideae</t>
  </si>
  <si>
    <t>Hymenoxys_sp-Helenieae-Asteroideae</t>
  </si>
  <si>
    <t xml:space="preserve">Helenieae </t>
  </si>
  <si>
    <t>Helienium_autumnale-Helenieae-Asteroideae</t>
  </si>
  <si>
    <t>Gaillardia_pulchella-Helenieae-Asteroideae</t>
  </si>
  <si>
    <t>Centipeda_minima-Athroismeae-Asteroideae</t>
  </si>
  <si>
    <t xml:space="preserve">Athroismeae </t>
  </si>
  <si>
    <t>Carpesium_lipskyi-Inuleae-Asteroideae</t>
  </si>
  <si>
    <t xml:space="preserve">Inuleae </t>
  </si>
  <si>
    <t>Duhaldea_cappa-Inuleae-Asteroideae</t>
  </si>
  <si>
    <t>Inula_linariifolia-Inuleae-Asteroideae</t>
  </si>
  <si>
    <t>Pulicaria_dysenterica-Inuleae-Asteroideae</t>
  </si>
  <si>
    <t>Pluchea_indica-Inuleae-Asteroideae</t>
  </si>
  <si>
    <t>Karelinia_caspia-Inuleae-Asteroideae</t>
  </si>
  <si>
    <t>Laggera_alata-Inuleae-Asteroideae</t>
  </si>
  <si>
    <t>Corymbium_villosum-Corymbieae-Corymbioideae</t>
  </si>
  <si>
    <t xml:space="preserve">Corymbieae </t>
  </si>
  <si>
    <t>Corymbium_glabrum-Corymbieae-Corymbioideae</t>
  </si>
  <si>
    <t>Lactuca_serriola-Cichorieae-Cichorioideae</t>
  </si>
  <si>
    <t xml:space="preserve">Cichorieae </t>
  </si>
  <si>
    <t>Lactuca_sativa-Cichorieae-Cichorioideae</t>
  </si>
  <si>
    <t>Paraprenanthes_sororia-Cichorieae-Cichorioideae</t>
  </si>
  <si>
    <t>Leontodon_saxatilis-Cichorieae-Cichorioideae</t>
  </si>
  <si>
    <t>Taraxacum_officinale-Cichorieae-Cichorioideae</t>
  </si>
  <si>
    <t>Lapsana_communis-Cichorieae-Cichorioideae</t>
  </si>
  <si>
    <t>Youngia_japonica-Cichorieae-Cichorioideae</t>
  </si>
  <si>
    <t>Sonchus_asper-Cichorieae-Cichorioideae</t>
  </si>
  <si>
    <t>Cichorium_pumilum-Cichorieae-Cichorioideae</t>
  </si>
  <si>
    <t>Cichorium_intybus-Cichorieae-Cichorioideae</t>
  </si>
  <si>
    <t>Hieracium_caespitosum-Cichorieae-Cichorioideae</t>
  </si>
  <si>
    <t>Tolpis_barbata-Cichorieae-Cichorioideae</t>
  </si>
  <si>
    <t>Tragopogon_porrifolius-Cichorieae-Cichorioideae</t>
  </si>
  <si>
    <t>Tragopogon_dubius-Cichorieae-Cichorioideae</t>
  </si>
  <si>
    <t>Scorzonera_hispanica-Cichorieae-Cichorioideae</t>
  </si>
  <si>
    <t>Warionia_saharae-Cichorieae-Cichorioideae</t>
  </si>
  <si>
    <t>Elephantopus_tomentosus-Vernonieae-Cichorioideae</t>
  </si>
  <si>
    <t xml:space="preserve">Vernonieae </t>
  </si>
  <si>
    <t>Centratherum_punctatum-Vernonieae-Cichorioideae</t>
  </si>
  <si>
    <t>Vernonia_gigantea-Vernonieae-Cichorioideae</t>
  </si>
  <si>
    <t>Stokesia_laevis-Vernonieae-Cichorioideae</t>
  </si>
  <si>
    <t>Gymnanthemum_coloratum-Vernonieae-Cichorioideae</t>
  </si>
  <si>
    <t>Liabum_igniarium-Liabeae-Cichorioideae</t>
  </si>
  <si>
    <t xml:space="preserve">Liabeae </t>
  </si>
  <si>
    <t>Arctotheca_calendula-Arctotideae-Cichorioideae</t>
  </si>
  <si>
    <t xml:space="preserve">Arctotideae </t>
  </si>
  <si>
    <t>Arctotis_stoechadifolia-Arctotideae-Cichorioideae</t>
  </si>
  <si>
    <t>Gazania_rigens-Arctotideae-Cichorioideae</t>
  </si>
  <si>
    <t>Heterolepis_aliena-uncertain-Cichorioideae</t>
  </si>
  <si>
    <t>Uncertain</t>
  </si>
  <si>
    <t>Cavea_tanguensis-Gymnarrheneae-Gymnarrhenoideae</t>
  </si>
  <si>
    <t xml:space="preserve">Gymnarrheneae </t>
  </si>
  <si>
    <t>Gymnarrhena_micrantha-Gymnarrheneae-Gymnarrhenoideae</t>
  </si>
  <si>
    <t>Dicoma_anomala-Dicomeae-Carduoideae</t>
  </si>
  <si>
    <t xml:space="preserve">Dicomeae </t>
  </si>
  <si>
    <t>Centaurea_solstitialis-Cardueae-Carduoideae</t>
  </si>
  <si>
    <t xml:space="preserve">Cardueae </t>
  </si>
  <si>
    <t>Centaurea_jacea-Cardueae-Carduoideae</t>
  </si>
  <si>
    <t>Cyanus_segetum-Cardueae-Carduoideae</t>
  </si>
  <si>
    <t>Carduncellus_pinnatus-Cardueae-Carduoideae</t>
  </si>
  <si>
    <t>Carthamus_tinctorius-Cardueae-Carduoideae</t>
  </si>
  <si>
    <t>Psephellus_sibiricus-Cardueae-Carduoideae</t>
  </si>
  <si>
    <t>Rhaponticoides_kasakorum-Cardueae-Carduoideae</t>
  </si>
  <si>
    <t>Klasea_centauroides-Cardueae-Carduoideae</t>
  </si>
  <si>
    <t>Saussurea_nivea-Cardueae-Carduoideae</t>
  </si>
  <si>
    <t>Saussurea_involucrata-Cardueae-Carduoideae</t>
  </si>
  <si>
    <t>Jurinae_multiflora-Cardueae-Carduoideae</t>
  </si>
  <si>
    <t>Arctium_minus-Cardueae-Carduoideae</t>
  </si>
  <si>
    <t>Cousinia_affinis-Cardueae-Carduoideae</t>
  </si>
  <si>
    <t>Carduus_acanthoides-Cardueae-Carduoideae</t>
  </si>
  <si>
    <t>Carduus_nutans-Cardueae-Carduoideae</t>
  </si>
  <si>
    <t>Silybum_marianum-Cardueae-Carduoideae</t>
  </si>
  <si>
    <t>Cirsium_arvense-Cardueae-Carduoideae</t>
  </si>
  <si>
    <t>Cirsium_vulgare-Cardueae-Cardueae</t>
  </si>
  <si>
    <t>Cynara_cardunculus-Cardueae-Carduoideae</t>
  </si>
  <si>
    <t>Olgaea_lomonosowii-Cardueae-Carduoideae</t>
  </si>
  <si>
    <t>Synurus_deltoides-Cardueae-Carduoideae</t>
  </si>
  <si>
    <t>Staehelina_dubia-Cardueae-Carduoideae</t>
  </si>
  <si>
    <t>Echinops_sp-Cardueae-Carduoideae</t>
  </si>
  <si>
    <t>Cardopatium_corymbosum-Cardueae-Carduoideae</t>
  </si>
  <si>
    <t>Carlina_acanthifolia-Cardueae-Carduoideae</t>
  </si>
  <si>
    <t>Atractylodes_lancea-Cardueae-Carduoideae</t>
  </si>
  <si>
    <t>Tugarinovia_mongolica-Cardueae-Carduoideae</t>
  </si>
  <si>
    <t>Tarchonanthus_camphoratus-Tarchonantheae-Carduoideae</t>
  </si>
  <si>
    <t xml:space="preserve">Tarchonantheae </t>
  </si>
  <si>
    <t>Brachylaena_neriifolia-Tarchonantheae-Carduoideaei</t>
  </si>
  <si>
    <t>Oldenburgia_grandis-Oldenburgieae-Carduoideae</t>
  </si>
  <si>
    <t xml:space="preserve">Oldenburgieae </t>
  </si>
  <si>
    <t>Ainsliaea_gracilis-Pertyeae-Pertyoideae</t>
  </si>
  <si>
    <t xml:space="preserve">Pertyeae </t>
  </si>
  <si>
    <t>Ainsliaea_aptera-Pertyeae-Pertyoideae</t>
  </si>
  <si>
    <t>Pertya_glabrescens-Pertyeae-Pertyoideae</t>
  </si>
  <si>
    <t>Hecastocleis_shockleyi-Hecastocleideae-Hecastocleidoideae</t>
  </si>
  <si>
    <t xml:space="preserve">Hecastocleideae </t>
  </si>
  <si>
    <t xml:space="preserve">Gochnatieae </t>
  </si>
  <si>
    <t>Gochnatia_arequipensis-Gochnatieae-Gochnatioideae</t>
  </si>
  <si>
    <t>Cninothamnus_lorentzii-Gochnatieae-Gochnatioideae</t>
  </si>
  <si>
    <t>Pentaphorus_foliolosus-Gochnatieae-Gochnatioideae</t>
  </si>
  <si>
    <t>Chimantaea_humilis-Wunderlichieae-Wunderlichioideae</t>
  </si>
  <si>
    <t xml:space="preserve">Wunderlichieae </t>
  </si>
  <si>
    <t>Wunderlichia_mirabilis-Wunderlichieae-Wunderlichioideae</t>
  </si>
  <si>
    <t>Acourtia_microcephala-Nassauvieae-Mutisioideae</t>
  </si>
  <si>
    <t xml:space="preserve">Nassauvieae </t>
  </si>
  <si>
    <t>Perezia_lanigera-Nassauvieae-Mutisioideae</t>
  </si>
  <si>
    <t>Proustia_cuneifolia-Nassauvieae-Mutisioideae</t>
  </si>
  <si>
    <t>Trixis_californica-Nassauvieae-Mutisioideae</t>
  </si>
  <si>
    <t xml:space="preserve">Mutisieae </t>
  </si>
  <si>
    <t>Leibnitzia_anandria-Mutisieae-Mutisioideae</t>
  </si>
  <si>
    <t>Adenocaulon_himalaicum-Mutisieae-Mutisioideae</t>
  </si>
  <si>
    <t>Mutisia_subulata-Mutisieae-Mutisioideae</t>
  </si>
  <si>
    <t>Aphyllocladus_denticulatus-Onoserideae-Mutisioideae</t>
  </si>
  <si>
    <t xml:space="preserve">Onoserideae </t>
  </si>
  <si>
    <t>Onoseris_weberbaueri-Onoserideae-Mutisioideae</t>
  </si>
  <si>
    <t>Ianthopappus_corymbosus-Hyalideae-Wunderlichioideae</t>
  </si>
  <si>
    <t xml:space="preserve">Hyalideae </t>
  </si>
  <si>
    <t>Hyalis_argentea-Hyalideae-Wunderlichioideae</t>
  </si>
  <si>
    <t>Leucomeris_decora-Hyalideae-Wunderlichioideae</t>
  </si>
  <si>
    <t>Nouelia_insignis-Hyalideae-Wunderlichioideae</t>
  </si>
  <si>
    <t>Stifftia_chrysantha-Stifftieae-Stiffitioideae</t>
  </si>
  <si>
    <t xml:space="preserve">Stifftieae </t>
  </si>
  <si>
    <t>Hyaloseris_cinerea-Stifftieae-Stifftioideae</t>
  </si>
  <si>
    <t>Famatinanthus_decussatus-Famatinantheae-Famatinanthoideae</t>
  </si>
  <si>
    <t xml:space="preserve">Famatinantheae </t>
  </si>
  <si>
    <t>Barnadesia_jelskii-Barnadesieae-Barnadesioideae</t>
  </si>
  <si>
    <t xml:space="preserve">Barnadesieae </t>
  </si>
  <si>
    <t>Barnadesia_spinosa-Barnadesieae-Barnadesioideae</t>
  </si>
  <si>
    <t>Arnaldoa_macbrideana-Barnadesieae-Barnadesioideae</t>
  </si>
  <si>
    <t>Dasyphyllum_diacanthoides-Barnadesieae-Barnadesioideae</t>
  </si>
  <si>
    <t>Nastanthus_agglomeratus-outgroup-Calyceraceae</t>
  </si>
  <si>
    <t>Calyceraceae</t>
  </si>
  <si>
    <t>Calycera_herbacea-outgroup-Calyceraceae</t>
  </si>
  <si>
    <t>Acicarpha_spathulata-outgroup-Calyceraceae</t>
  </si>
  <si>
    <t>Scaevola_aemula-outgroup-Goodeniaceae</t>
  </si>
  <si>
    <t>Goodeniaceae</t>
  </si>
  <si>
    <t>Menyanthes_trifoliata-outgroup-Menyanthaceae</t>
  </si>
  <si>
    <t>Menyanthaceae</t>
  </si>
  <si>
    <t>Panero 2817 (TEX)</t>
    <phoneticPr fontId="3" type="noConversion"/>
  </si>
  <si>
    <t>Baldwin 893 (JEPS)</t>
    <phoneticPr fontId="3" type="noConversion"/>
  </si>
  <si>
    <t>Panero 3062 (TEX)</t>
    <phoneticPr fontId="3" type="noConversion"/>
  </si>
  <si>
    <t>Panero 3126 (TEX)</t>
    <phoneticPr fontId="3" type="noConversion"/>
  </si>
  <si>
    <t>Panero 7457 (TEX)</t>
    <phoneticPr fontId="3" type="noConversion"/>
  </si>
  <si>
    <t>Weitzman et al. 412  (US)</t>
    <phoneticPr fontId="3" type="noConversion"/>
  </si>
  <si>
    <t>All voucher specimens are kept in Herbarium (HIB) of Wuhan Botanical Garden, CAS except those kept in other herbaria that denoted in parentheses.  Details of herbarium abbriviations see http://sciweb.nybg.org/science2/IndexHerbariorum.asp.</t>
  </si>
  <si>
    <t>Hong Ma L50 (FUS)</t>
  </si>
  <si>
    <t>Hong Ma L78 (FUS)</t>
  </si>
  <si>
    <r>
      <rPr>
        <i/>
        <sz val="12"/>
        <color theme="1"/>
        <rFont val="Times New Roman"/>
        <family val="1"/>
      </rPr>
      <t>Chrysanthemum</t>
    </r>
    <r>
      <rPr>
        <sz val="12"/>
        <color theme="1"/>
        <rFont val="Times New Roman"/>
        <family val="1"/>
      </rPr>
      <t xml:space="preserve"> × </t>
    </r>
    <r>
      <rPr>
        <i/>
        <sz val="12"/>
        <color theme="1"/>
        <rFont val="Times New Roman"/>
        <family val="1"/>
      </rPr>
      <t>morifolium</t>
    </r>
  </si>
  <si>
    <t>Chrysanthemum indicum</t>
  </si>
  <si>
    <t>Pentanema britannicum</t>
  </si>
  <si>
    <t>Oreoseris delavayi</t>
  </si>
  <si>
    <r>
      <t>Leibnitzia</t>
    </r>
    <r>
      <rPr>
        <sz val="12"/>
        <color theme="1"/>
        <rFont val="Times New Roman"/>
        <family val="1"/>
      </rPr>
      <t xml:space="preserve"> (6)</t>
    </r>
  </si>
  <si>
    <t>Nahuatlea hypoleuca</t>
  </si>
  <si>
    <t>Calendula_officinales-Calenduleae-Asteroideae</t>
  </si>
  <si>
    <t>Chrysanthemum_indicum-Anthemideae-Asteroideae</t>
  </si>
  <si>
    <t>Chrysanthemum_x_morifolium-Anthemideae-Asteroideae</t>
  </si>
  <si>
    <t>Blumea_sp-Inuleae-Asteroideae</t>
  </si>
  <si>
    <t>Mutisia_acuminata-Mutisieae-Mutisioideae</t>
  </si>
  <si>
    <t>Chrysanthemum × morifolium</t>
  </si>
  <si>
    <t>Pentanema britannnicum</t>
  </si>
  <si>
    <r>
      <t>Brachyglottis ×</t>
    </r>
    <r>
      <rPr>
        <sz val="12"/>
        <color theme="1"/>
        <rFont val="Times New Roman"/>
        <family val="1"/>
      </rPr>
      <t xml:space="preserve"> </t>
    </r>
    <r>
      <rPr>
        <i/>
        <sz val="12"/>
        <color theme="1"/>
        <rFont val="Times New Roman"/>
        <family val="1"/>
      </rPr>
      <t>jubar</t>
    </r>
  </si>
  <si>
    <t>Penstema britannicum</t>
  </si>
  <si>
    <t>Habit</t>
    <phoneticPr fontId="2" type="noConversion"/>
  </si>
  <si>
    <t>Pappus</t>
    <phoneticPr fontId="2" type="noConversion"/>
  </si>
  <si>
    <t>Nastanthus</t>
  </si>
  <si>
    <t>Calycera</t>
  </si>
  <si>
    <t>Acicarpha</t>
  </si>
  <si>
    <t>Famatinanthus</t>
  </si>
  <si>
    <t>Stifftia</t>
  </si>
  <si>
    <t>Hyaloseris</t>
  </si>
  <si>
    <t>Ianthopappus</t>
  </si>
  <si>
    <t>Hyalis</t>
  </si>
  <si>
    <t>Nouelia</t>
  </si>
  <si>
    <t>Leucomeris</t>
  </si>
  <si>
    <t>Aphyllocladus</t>
  </si>
  <si>
    <t>Onoseris</t>
  </si>
  <si>
    <t>0/1</t>
  </si>
  <si>
    <t>Trixis</t>
  </si>
  <si>
    <t>Proustia</t>
  </si>
  <si>
    <t>Perezia</t>
  </si>
  <si>
    <t>Acourtia</t>
  </si>
  <si>
    <t>Mutisia</t>
  </si>
  <si>
    <t>Adenocaulon</t>
  </si>
  <si>
    <t>Leibnitzia</t>
  </si>
  <si>
    <t>Wunderlichia</t>
  </si>
  <si>
    <t>1/2/3</t>
  </si>
  <si>
    <t>Chimantaea</t>
  </si>
  <si>
    <t>Pertya</t>
  </si>
  <si>
    <t>Ainsliaea</t>
  </si>
  <si>
    <t>Liabum</t>
  </si>
  <si>
    <t>1/2</t>
    <phoneticPr fontId="2" type="noConversion"/>
  </si>
  <si>
    <t>Gymnanthemum</t>
  </si>
  <si>
    <t>Vernonia</t>
  </si>
  <si>
    <t>Centratherum</t>
  </si>
  <si>
    <t>0/2</t>
  </si>
  <si>
    <t>Elephantopus</t>
  </si>
  <si>
    <t>Stokesia</t>
  </si>
  <si>
    <t>Heterolepis</t>
  </si>
  <si>
    <t>1/2</t>
  </si>
  <si>
    <t>Gazania</t>
  </si>
  <si>
    <t>Arctotis</t>
  </si>
  <si>
    <t>Arctotheca</t>
  </si>
  <si>
    <t>Abrotanella</t>
  </si>
  <si>
    <t>Brachyglottis</t>
  </si>
  <si>
    <t>Petasites</t>
  </si>
  <si>
    <t>Roldana</t>
  </si>
  <si>
    <t>Ligularia</t>
  </si>
  <si>
    <t>Cremanthodium</t>
  </si>
  <si>
    <t>Euryops</t>
  </si>
  <si>
    <t>Othonna</t>
  </si>
  <si>
    <t>Packera</t>
  </si>
  <si>
    <t>Senecio_s.str.</t>
  </si>
  <si>
    <t>Gynura</t>
  </si>
  <si>
    <t>Kleinia</t>
  </si>
  <si>
    <t>Jacobaea</t>
  </si>
  <si>
    <t>Emilia</t>
  </si>
  <si>
    <t>Soliva</t>
  </si>
  <si>
    <t>Leptinella</t>
  </si>
  <si>
    <t>Cotula</t>
  </si>
  <si>
    <t>Ursinia</t>
  </si>
  <si>
    <t>Tanacetum</t>
  </si>
  <si>
    <t>Achillea</t>
  </si>
  <si>
    <t>Leucanthemum</t>
  </si>
  <si>
    <t>Glebionis</t>
  </si>
  <si>
    <t>Artemisia</t>
  </si>
  <si>
    <t>Crossostephium</t>
  </si>
  <si>
    <t>Ajania</t>
  </si>
  <si>
    <t>Chrysanthemum</t>
  </si>
  <si>
    <t>Tripteris</t>
  </si>
  <si>
    <t>Calendula</t>
  </si>
  <si>
    <t>Osteospermum</t>
  </si>
  <si>
    <t>Stoebe</t>
  </si>
  <si>
    <t>Pseudognaphalium</t>
  </si>
  <si>
    <t>Anaphalis</t>
  </si>
  <si>
    <t>Helichrysum</t>
  </si>
  <si>
    <t>Raoulia</t>
  </si>
  <si>
    <t>Ozothamnus</t>
  </si>
  <si>
    <t>Cassinia</t>
  </si>
  <si>
    <t>Rhodanthe </t>
  </si>
  <si>
    <t>Ammobium</t>
  </si>
  <si>
    <t>Leontopodium</t>
  </si>
  <si>
    <t>Antennaria</t>
  </si>
  <si>
    <t>Celmisia</t>
  </si>
  <si>
    <t>Bellis</t>
  </si>
  <si>
    <t>Baccharis</t>
  </si>
  <si>
    <t>Euthamia</t>
  </si>
  <si>
    <t>Solidago</t>
  </si>
  <si>
    <t>Heterotheca</t>
  </si>
  <si>
    <t>Grindelia</t>
  </si>
  <si>
    <t>Eurybia</t>
  </si>
  <si>
    <t>Symphyotrichum</t>
  </si>
  <si>
    <t>Erigeron</t>
  </si>
  <si>
    <t>Aster</t>
  </si>
  <si>
    <t>Doronicum</t>
  </si>
  <si>
    <t>Dahlia</t>
  </si>
  <si>
    <t>Cosmos</t>
  </si>
  <si>
    <t>Bidens</t>
  </si>
  <si>
    <t>Coreopsis</t>
  </si>
  <si>
    <t>Eclipta</t>
  </si>
  <si>
    <t>Wedelia</t>
  </si>
  <si>
    <t>Verbesina</t>
  </si>
  <si>
    <t>Berlandiera</t>
  </si>
  <si>
    <t>Silphium</t>
  </si>
  <si>
    <t>Rudbeckia</t>
  </si>
  <si>
    <t>Heliopsis</t>
  </si>
  <si>
    <t>Zinnia</t>
  </si>
  <si>
    <t>Sanvitalia</t>
  </si>
  <si>
    <t>Echinacea</t>
  </si>
  <si>
    <t>Flourensia</t>
  </si>
  <si>
    <t>Encelia</t>
  </si>
  <si>
    <t>Helianthus</t>
  </si>
  <si>
    <t>Parthenium</t>
  </si>
  <si>
    <t>Xanthium</t>
  </si>
  <si>
    <t>Ambrosia</t>
  </si>
  <si>
    <t>Iva</t>
  </si>
  <si>
    <t>Calea</t>
  </si>
  <si>
    <t>Neurolaena</t>
  </si>
  <si>
    <t>Greenmaniella</t>
  </si>
  <si>
    <t>Flaveria</t>
  </si>
  <si>
    <t>Porophyllum</t>
  </si>
  <si>
    <t>Thymophylla</t>
  </si>
  <si>
    <t>Tagetes</t>
  </si>
  <si>
    <t>Jaumea</t>
  </si>
  <si>
    <t>Arnica</t>
  </si>
  <si>
    <t>1/3</t>
  </si>
  <si>
    <t>Madia</t>
  </si>
  <si>
    <t>Deinandra</t>
  </si>
  <si>
    <t>Centromadia</t>
  </si>
  <si>
    <t>Hulsea</t>
  </si>
  <si>
    <t>Lasthenia</t>
  </si>
  <si>
    <t>Eriophyllum</t>
  </si>
  <si>
    <t>Venegasia</t>
  </si>
  <si>
    <t>Peucephyllum</t>
  </si>
  <si>
    <t>Bahia</t>
  </si>
  <si>
    <t>Chaenactis</t>
  </si>
  <si>
    <t>Adenostemma</t>
  </si>
  <si>
    <t>Ophryosporus</t>
  </si>
  <si>
    <t>Ageratum</t>
  </si>
  <si>
    <t>Chromolaena</t>
  </si>
  <si>
    <t>Praxelis</t>
  </si>
  <si>
    <t>Liatris</t>
  </si>
  <si>
    <t>Eupatorium</t>
  </si>
  <si>
    <t>Eutrochium</t>
  </si>
  <si>
    <t>Brickellia</t>
  </si>
  <si>
    <t>Stevia</t>
  </si>
  <si>
    <t>Hofmeisteria</t>
  </si>
  <si>
    <t>Ageratina</t>
  </si>
  <si>
    <t>Mikania</t>
  </si>
  <si>
    <t>Eutetras</t>
  </si>
  <si>
    <t>Polymnia</t>
  </si>
  <si>
    <t>Guardiola</t>
  </si>
  <si>
    <t>Enydra</t>
  </si>
  <si>
    <t>Tridax</t>
  </si>
  <si>
    <t>Galinsoga</t>
  </si>
  <si>
    <t>Smallanthus</t>
  </si>
  <si>
    <t>Guizotia</t>
  </si>
  <si>
    <t>Sigesbeckia</t>
  </si>
  <si>
    <t>Helenium</t>
  </si>
  <si>
    <t>Gaillardia</t>
  </si>
  <si>
    <t>Hymenoxys</t>
  </si>
  <si>
    <t>Centipeda</t>
  </si>
  <si>
    <t>Karelinia</t>
  </si>
  <si>
    <t>Pluchea</t>
  </si>
  <si>
    <t>Laggera</t>
  </si>
  <si>
    <t>Blumea</t>
  </si>
  <si>
    <t>Pulicaria</t>
  </si>
  <si>
    <t>Duhaldea</t>
  </si>
  <si>
    <t>Carpesium</t>
  </si>
  <si>
    <t>Corymbium</t>
  </si>
  <si>
    <t>Warionia</t>
  </si>
  <si>
    <t>Scorzonera</t>
  </si>
  <si>
    <t>Tragopogon</t>
  </si>
  <si>
    <t>Pilosella</t>
  </si>
  <si>
    <t>Tolpis</t>
  </si>
  <si>
    <t>Cichorium</t>
  </si>
  <si>
    <t>Sonchus</t>
  </si>
  <si>
    <t>Taraxacum</t>
  </si>
  <si>
    <t>Lapsana</t>
  </si>
  <si>
    <t>Youngia</t>
  </si>
  <si>
    <t>Leontodon</t>
  </si>
  <si>
    <t>Paraprenanthes</t>
  </si>
  <si>
    <t>Lactuca</t>
  </si>
  <si>
    <t>Gymnarrhena</t>
  </si>
  <si>
    <t>Cavea</t>
  </si>
  <si>
    <t>Dicoma</t>
  </si>
  <si>
    <t>Tugarinovia</t>
  </si>
  <si>
    <t>Carlina</t>
  </si>
  <si>
    <t>Atractylodes</t>
  </si>
  <si>
    <t>Cardopatium</t>
  </si>
  <si>
    <t>Staehelina</t>
  </si>
  <si>
    <t>Synurus</t>
  </si>
  <si>
    <t>Olgaea</t>
  </si>
  <si>
    <t>Cirsium</t>
  </si>
  <si>
    <t>Carduus</t>
  </si>
  <si>
    <t>Silybum</t>
  </si>
  <si>
    <t>Cynara</t>
  </si>
  <si>
    <t>Klasea</t>
  </si>
  <si>
    <t>Rhaponticoides</t>
  </si>
  <si>
    <t>Psephellus</t>
  </si>
  <si>
    <t>Carduncellus</t>
  </si>
  <si>
    <t>Carthamus</t>
  </si>
  <si>
    <t>Cyanus</t>
  </si>
  <si>
    <t>Centaurea</t>
  </si>
  <si>
    <t>Saussurea</t>
  </si>
  <si>
    <t>Jurinea</t>
  </si>
  <si>
    <t>Cousinia</t>
  </si>
  <si>
    <t>Arctium</t>
  </si>
  <si>
    <t>Echinops</t>
  </si>
  <si>
    <t>Oldenburgia</t>
  </si>
  <si>
    <t>Brachylaena</t>
  </si>
  <si>
    <t>Tarchonanthus</t>
  </si>
  <si>
    <t>Hecastocleis</t>
  </si>
  <si>
    <t>Pentaphorus</t>
  </si>
  <si>
    <t>Cnicothamnus</t>
  </si>
  <si>
    <t>Barnadesia</t>
  </si>
  <si>
    <t>Dasyphyllum</t>
  </si>
  <si>
    <t>Arnaldoa</t>
  </si>
  <si>
    <t>Gerbera</t>
  </si>
  <si>
    <t>Oreoseris</t>
  </si>
  <si>
    <t>Acmella 2</t>
  </si>
  <si>
    <t>Acmella 1</t>
  </si>
  <si>
    <t>Gochnatia</t>
  </si>
  <si>
    <t>Nahuatlea</t>
  </si>
  <si>
    <t>Polymnia_canadensis-Polymnieae-Asteroideae</t>
  </si>
  <si>
    <t>Gerbera × hybrida</t>
  </si>
  <si>
    <t>0/4</t>
  </si>
  <si>
    <t>0/1/2</t>
  </si>
  <si>
    <t>0/3</t>
  </si>
  <si>
    <t>Inflorescence</t>
  </si>
  <si>
    <t>Capitulum type</t>
  </si>
  <si>
    <t>Corollas  in a capitulum</t>
  </si>
  <si>
    <t xml:space="preserve">Receptacular bract </t>
  </si>
  <si>
    <t>Capitulum sexual  differentation</t>
  </si>
  <si>
    <t>Brachyglottis× jubar</t>
    <phoneticPr fontId="3" type="noConversion"/>
  </si>
  <si>
    <t>This study*</t>
    <phoneticPr fontId="3" type="noConversion"/>
  </si>
  <si>
    <t>Transcriptome</t>
    <phoneticPr fontId="3" type="noConversion"/>
  </si>
  <si>
    <t>Macledium spinosum</t>
    <phoneticPr fontId="3" type="noConversion"/>
  </si>
  <si>
    <t>Pertya phylicoides</t>
    <phoneticPr fontId="3" type="noConversion"/>
  </si>
  <si>
    <t>This study*</t>
    <phoneticPr fontId="3" type="noConversion"/>
  </si>
  <si>
    <t>Bahia ambrosioides</t>
  </si>
  <si>
    <t>This study*</t>
    <phoneticPr fontId="3" type="noConversion"/>
  </si>
  <si>
    <t>Liabellum palmeri</t>
    <phoneticPr fontId="3" type="noConversion"/>
  </si>
  <si>
    <t>Palafoxia arida</t>
    <phoneticPr fontId="3" type="noConversion"/>
  </si>
  <si>
    <t>Xanthopappus subacaulis</t>
    <phoneticPr fontId="3" type="noConversion"/>
  </si>
  <si>
    <t>* only used in WGD analysis</t>
    <phoneticPr fontId="3" type="noConversion"/>
  </si>
  <si>
    <t>Table S2. Statistics of transcriptomes and genomes.</t>
    <phoneticPr fontId="3" type="noConversion"/>
  </si>
  <si>
    <t>Supplemental Table S3. Calibrations implemented in this study.</t>
    <phoneticPr fontId="3" type="noConversion"/>
  </si>
  <si>
    <t xml:space="preserve">Supplemental Table S4. Ages of clades of interest from BEAST and r8s analyses. </t>
    <phoneticPr fontId="3" type="noConversion"/>
  </si>
  <si>
    <t>Supplemental Table S5. Sampling fractions for BAMM analyses.</t>
    <phoneticPr fontId="3" type="noConversion"/>
  </si>
  <si>
    <t>Supplemental Table S6. Matrix of seven morphological characters.</t>
    <phoneticPr fontId="40" type="noConversion"/>
  </si>
  <si>
    <t>Supplementary Table S7. List of 36 species used for selecting putative orthologous genes for Asteraceae from 4180 ORGs.</t>
    <phoneticPr fontId="3" type="noConversion"/>
  </si>
  <si>
    <t>Supplementary Table S8. Species coverages and average copies of the 4180 pupative orthologous genes in the 36 species.</t>
    <phoneticPr fontId="3" type="noConversion"/>
  </si>
  <si>
    <t xml:space="preserve">Table S9. Statistics of genes used in this study. </t>
    <phoneticPr fontId="3" type="noConversion"/>
  </si>
  <si>
    <t>Ambrosia trifida</t>
  </si>
  <si>
    <t>Tiangang Gao A1832</t>
  </si>
  <si>
    <t>Tiangang Gao A1827</t>
  </si>
  <si>
    <t>Tiangang Gao A1855</t>
  </si>
  <si>
    <t>Tiangang Gao A1853</t>
  </si>
  <si>
    <t>Zeng et al. 2017</t>
  </si>
  <si>
    <t>Ren et al. 2018</t>
  </si>
  <si>
    <t>NCBI-SRA</t>
  </si>
  <si>
    <t>NCBI-SRA (Zeng et al. 2017)</t>
  </si>
  <si>
    <t>SRX283712</t>
  </si>
  <si>
    <t>NCBI-SRA (Zeng et al. 2014)</t>
  </si>
  <si>
    <t>SRX2469555</t>
  </si>
  <si>
    <t>SRX2469561</t>
  </si>
  <si>
    <t>SRX096037</t>
  </si>
  <si>
    <t>SRX096070</t>
  </si>
  <si>
    <t>SRX266473</t>
  </si>
  <si>
    <t>Zeng et al. 2014</t>
  </si>
  <si>
    <t>SRX998846</t>
  </si>
  <si>
    <t>SRX718486</t>
  </si>
  <si>
    <t>SRX718277</t>
  </si>
  <si>
    <t>SRX3469547</t>
  </si>
  <si>
    <t>SRX3469530</t>
  </si>
  <si>
    <t>SRX472174</t>
  </si>
  <si>
    <t>SRX839405</t>
  </si>
  <si>
    <t>SRX040924+SRX040925</t>
  </si>
  <si>
    <t>SRX3469554</t>
  </si>
  <si>
    <t>Huang et al. 2016**</t>
  </si>
  <si>
    <r>
      <t xml:space="preserve">Huang et al. 2016**  </t>
    </r>
    <r>
      <rPr>
        <vertAlign val="superscript"/>
        <sz val="12"/>
        <color theme="1"/>
        <rFont val="Times New Roman"/>
        <family val="1"/>
      </rPr>
      <t>k</t>
    </r>
  </si>
  <si>
    <t>Liu et al. 2015**</t>
  </si>
  <si>
    <t>Liu et al. 2015; Huang et al. 2016**</t>
  </si>
  <si>
    <r>
      <t xml:space="preserve">Huang et al. 2016** </t>
    </r>
    <r>
      <rPr>
        <vertAlign val="superscript"/>
        <sz val="12"/>
        <color theme="1"/>
        <rFont val="Times New Roman"/>
        <family val="1"/>
      </rPr>
      <t>c</t>
    </r>
  </si>
  <si>
    <r>
      <t xml:space="preserve">Huang et al. 2016**  </t>
    </r>
    <r>
      <rPr>
        <vertAlign val="superscript"/>
        <sz val="12"/>
        <color theme="1"/>
        <rFont val="Times New Roman"/>
        <family val="1"/>
      </rPr>
      <t>c</t>
    </r>
  </si>
  <si>
    <t>Subtribes or subclades within tribes are mainly from Anderberg et al. (2007) and Funk et al. (2011). Subclades within Gnaphalieae are from Nie et al. (2015). Within Cardueae, subtribes and genera groups are according to Barres et al. (2013). Species number of each genus is according to Anderberg et al. (2007).</t>
  </si>
  <si>
    <t>SRX3469526</t>
  </si>
  <si>
    <t>– (provided by Jose L. Panero)</t>
  </si>
  <si>
    <t>–</t>
  </si>
  <si>
    <r>
      <t xml:space="preserve">This study </t>
    </r>
    <r>
      <rPr>
        <vertAlign val="superscript"/>
        <sz val="12"/>
        <color theme="1"/>
        <rFont val="Times New Roman"/>
        <family val="1"/>
      </rPr>
      <t>c</t>
    </r>
  </si>
  <si>
    <t>SRX3469560</t>
  </si>
  <si>
    <t>** released with new transcriptomic and genomic data generated for this study under the NCBI BioProject accession #PRJNA636629</t>
  </si>
  <si>
    <t>Wunderlichia mirabilis</t>
  </si>
  <si>
    <t>G. Hatschbach &amp; E. Barbosa 79394 (PE)</t>
  </si>
  <si>
    <r>
      <t xml:space="preserve">Tanacetum </t>
    </r>
    <r>
      <rPr>
        <sz val="12"/>
        <color theme="1"/>
        <rFont val="Times New Roman"/>
        <family val="1"/>
      </rPr>
      <t>(ca. 160)</t>
    </r>
  </si>
  <si>
    <r>
      <t xml:space="preserve">Ajania </t>
    </r>
    <r>
      <rPr>
        <sz val="12"/>
        <color theme="1"/>
        <rFont val="Times New Roman"/>
        <family val="1"/>
      </rPr>
      <t>(30)</t>
    </r>
  </si>
  <si>
    <r>
      <t xml:space="preserve">Artemisia </t>
    </r>
    <r>
      <rPr>
        <sz val="12"/>
        <color theme="1"/>
        <rFont val="Times New Roman"/>
        <family val="1"/>
      </rPr>
      <t>(522)</t>
    </r>
  </si>
  <si>
    <r>
      <t xml:space="preserve">Chrysanthemum </t>
    </r>
    <r>
      <rPr>
        <sz val="12"/>
        <color theme="1"/>
        <rFont val="Times New Roman"/>
        <family val="1"/>
      </rPr>
      <t>(41)</t>
    </r>
  </si>
  <si>
    <r>
      <t xml:space="preserve">Crossostephium </t>
    </r>
    <r>
      <rPr>
        <sz val="12"/>
        <color theme="1"/>
        <rFont val="Times New Roman"/>
        <family val="1"/>
      </rPr>
      <t>(1)</t>
    </r>
  </si>
  <si>
    <r>
      <t xml:space="preserve">Cotula </t>
    </r>
    <r>
      <rPr>
        <sz val="12"/>
        <color theme="1"/>
        <rFont val="Times New Roman"/>
        <family val="1"/>
      </rPr>
      <t>(55)</t>
    </r>
  </si>
  <si>
    <r>
      <t>Leptinella</t>
    </r>
    <r>
      <rPr>
        <sz val="12"/>
        <color theme="1"/>
        <rFont val="Times New Roman"/>
        <family val="1"/>
      </rPr>
      <t xml:space="preserve"> (33)</t>
    </r>
  </si>
  <si>
    <r>
      <t>Soliva</t>
    </r>
    <r>
      <rPr>
        <sz val="12"/>
        <color theme="1"/>
        <rFont val="Times New Roman"/>
        <family val="1"/>
      </rPr>
      <t xml:space="preserve"> (8)</t>
    </r>
  </si>
  <si>
    <r>
      <t>Glebionis</t>
    </r>
    <r>
      <rPr>
        <sz val="12"/>
        <color theme="1"/>
        <rFont val="Times New Roman"/>
        <family val="1"/>
      </rPr>
      <t xml:space="preserve"> (2)</t>
    </r>
  </si>
  <si>
    <r>
      <t>Leucanthemum</t>
    </r>
    <r>
      <rPr>
        <sz val="12"/>
        <color theme="1"/>
        <rFont val="Times New Roman"/>
        <family val="1"/>
      </rPr>
      <t xml:space="preserve"> (43)</t>
    </r>
  </si>
  <si>
    <r>
      <t xml:space="preserve">Achillea </t>
    </r>
    <r>
      <rPr>
        <sz val="12"/>
        <color theme="1"/>
        <rFont val="Times New Roman"/>
        <family val="1"/>
      </rPr>
      <t>(115)</t>
    </r>
  </si>
  <si>
    <r>
      <t>Achillea acuminata</t>
    </r>
    <r>
      <rPr>
        <i/>
        <sz val="12"/>
        <rFont val="宋体"/>
        <family val="3"/>
        <charset val="134"/>
      </rPr>
      <t/>
    </r>
  </si>
  <si>
    <r>
      <t xml:space="preserve">Ursinia </t>
    </r>
    <r>
      <rPr>
        <sz val="12"/>
        <color theme="1"/>
        <rFont val="Times New Roman"/>
        <family val="1"/>
      </rPr>
      <t>(39)</t>
    </r>
  </si>
  <si>
    <r>
      <t xml:space="preserve">This study </t>
    </r>
    <r>
      <rPr>
        <vertAlign val="superscript"/>
        <sz val="12"/>
        <color theme="1"/>
        <rFont val="Times New Roman"/>
        <family val="1"/>
      </rPr>
      <t>a</t>
    </r>
  </si>
  <si>
    <r>
      <t>Aster</t>
    </r>
    <r>
      <rPr>
        <sz val="12"/>
        <color theme="1"/>
        <rFont val="Times New Roman"/>
        <family val="1"/>
      </rPr>
      <t xml:space="preserve"> (180)</t>
    </r>
  </si>
  <si>
    <r>
      <t xml:space="preserve">Baccharis </t>
    </r>
    <r>
      <rPr>
        <sz val="12"/>
        <color theme="1"/>
        <rFont val="Times New Roman"/>
        <family val="1"/>
      </rPr>
      <t>(ca.360)</t>
    </r>
  </si>
  <si>
    <r>
      <t xml:space="preserve">Baccharis pilularis </t>
    </r>
    <r>
      <rPr>
        <sz val="12"/>
        <color theme="1"/>
        <rFont val="Times New Roman"/>
        <family val="1"/>
      </rPr>
      <t xml:space="preserve">subsp. </t>
    </r>
    <r>
      <rPr>
        <i/>
        <sz val="12"/>
        <color theme="1"/>
        <rFont val="Times New Roman"/>
        <family val="1"/>
      </rPr>
      <t>consanguinea</t>
    </r>
  </si>
  <si>
    <r>
      <t>Bellis</t>
    </r>
    <r>
      <rPr>
        <sz val="12"/>
        <color theme="1"/>
        <rFont val="Times New Roman"/>
        <family val="1"/>
      </rPr>
      <t xml:space="preserve"> (ca. 8)</t>
    </r>
  </si>
  <si>
    <r>
      <t xml:space="preserve">Erigeron </t>
    </r>
    <r>
      <rPr>
        <sz val="12"/>
        <color theme="1"/>
        <rFont val="Times New Roman"/>
        <family val="1"/>
      </rPr>
      <t>(400)</t>
    </r>
  </si>
  <si>
    <r>
      <t>Erigeron strigosus</t>
    </r>
    <r>
      <rPr>
        <sz val="12"/>
        <rFont val="Times New Roman"/>
        <family val="1"/>
      </rPr>
      <t/>
    </r>
  </si>
  <si>
    <r>
      <t xml:space="preserve">Celmisia </t>
    </r>
    <r>
      <rPr>
        <sz val="12"/>
        <color theme="1"/>
        <rFont val="Times New Roman"/>
        <family val="1"/>
      </rPr>
      <t>(ca. 60)</t>
    </r>
  </si>
  <si>
    <r>
      <t>Celmisia semicordata</t>
    </r>
    <r>
      <rPr>
        <sz val="12"/>
        <color rgb="FF000000"/>
        <rFont val="Times New Roman"/>
        <family val="1"/>
      </rPr>
      <t/>
    </r>
  </si>
  <si>
    <r>
      <t xml:space="preserve">Grindelia </t>
    </r>
    <r>
      <rPr>
        <sz val="12"/>
        <color theme="1"/>
        <rFont val="Times New Roman"/>
        <family val="1"/>
      </rPr>
      <t>(70)</t>
    </r>
  </si>
  <si>
    <r>
      <t xml:space="preserve">Euthamia </t>
    </r>
    <r>
      <rPr>
        <sz val="12"/>
        <color theme="1"/>
        <rFont val="Times New Roman"/>
        <family val="1"/>
      </rPr>
      <t>(8)</t>
    </r>
  </si>
  <si>
    <r>
      <t xml:space="preserve">Solidago </t>
    </r>
    <r>
      <rPr>
        <sz val="12"/>
        <color theme="1"/>
        <rFont val="Times New Roman"/>
        <family val="1"/>
      </rPr>
      <t>(100)</t>
    </r>
  </si>
  <si>
    <r>
      <t>Symphyotrichum</t>
    </r>
    <r>
      <rPr>
        <sz val="12"/>
        <color theme="1"/>
        <rFont val="Times New Roman"/>
        <family val="1"/>
      </rPr>
      <t xml:space="preserve"> (92)</t>
    </r>
  </si>
  <si>
    <r>
      <t xml:space="preserve">Symphyotrichum </t>
    </r>
    <r>
      <rPr>
        <sz val="12"/>
        <color theme="1"/>
        <rFont val="Times New Roman"/>
        <family val="1"/>
      </rPr>
      <t>(92)</t>
    </r>
  </si>
  <si>
    <r>
      <t>Eurybia</t>
    </r>
    <r>
      <rPr>
        <sz val="12"/>
        <color theme="1"/>
        <rFont val="Times New Roman"/>
        <family val="1"/>
      </rPr>
      <t xml:space="preserve"> (28)</t>
    </r>
  </si>
  <si>
    <r>
      <t xml:space="preserve">Calendula </t>
    </r>
    <r>
      <rPr>
        <sz val="12"/>
        <color theme="1"/>
        <rFont val="Times New Roman"/>
        <family val="1"/>
      </rPr>
      <t>(ca. 15)</t>
    </r>
  </si>
  <si>
    <r>
      <t xml:space="preserve">Osteospermum </t>
    </r>
    <r>
      <rPr>
        <sz val="12"/>
        <color theme="1"/>
        <rFont val="Times New Roman"/>
        <family val="1"/>
      </rPr>
      <t>(ca. 45)</t>
    </r>
  </si>
  <si>
    <r>
      <t>Tripteris</t>
    </r>
    <r>
      <rPr>
        <sz val="12"/>
        <color theme="1"/>
        <rFont val="Times New Roman"/>
        <family val="1"/>
      </rPr>
      <t xml:space="preserve"> (20)</t>
    </r>
  </si>
  <si>
    <r>
      <t xml:space="preserve">Ammobium </t>
    </r>
    <r>
      <rPr>
        <sz val="12"/>
        <color theme="1"/>
        <rFont val="Times New Roman"/>
        <family val="1"/>
      </rPr>
      <t>(3)</t>
    </r>
  </si>
  <si>
    <r>
      <t xml:space="preserve">Cassinia </t>
    </r>
    <r>
      <rPr>
        <sz val="12"/>
        <color theme="1"/>
        <rFont val="Times New Roman"/>
        <family val="1"/>
      </rPr>
      <t>(ca. 20)</t>
    </r>
  </si>
  <si>
    <r>
      <t xml:space="preserve">Ozothamnus </t>
    </r>
    <r>
      <rPr>
        <sz val="12"/>
        <color theme="1"/>
        <rFont val="Times New Roman"/>
        <family val="1"/>
      </rPr>
      <t>(ca. 50)</t>
    </r>
  </si>
  <si>
    <r>
      <t>Raoulia</t>
    </r>
    <r>
      <rPr>
        <sz val="12"/>
        <color theme="1"/>
        <rFont val="Times New Roman"/>
        <family val="1"/>
      </rPr>
      <t xml:space="preserve"> (23)</t>
    </r>
  </si>
  <si>
    <r>
      <t>Rhodanthe</t>
    </r>
    <r>
      <rPr>
        <sz val="12"/>
        <color theme="1"/>
        <rFont val="Times New Roman"/>
        <family val="1"/>
      </rPr>
      <t> (43)</t>
    </r>
  </si>
  <si>
    <r>
      <t>Rhodanthe chlorocephala </t>
    </r>
    <r>
      <rPr>
        <sz val="12"/>
        <color theme="1"/>
        <rFont val="Times New Roman"/>
        <family val="1"/>
      </rPr>
      <t>subsp.</t>
    </r>
    <r>
      <rPr>
        <i/>
        <sz val="12"/>
        <color theme="1"/>
        <rFont val="Times New Roman"/>
        <family val="1"/>
      </rPr>
      <t> rosea </t>
    </r>
  </si>
  <si>
    <r>
      <t xml:space="preserve">This study </t>
    </r>
    <r>
      <rPr>
        <vertAlign val="superscript"/>
        <sz val="12"/>
        <color theme="1"/>
        <rFont val="Times New Roman"/>
        <family val="1"/>
      </rPr>
      <t>b</t>
    </r>
  </si>
  <si>
    <r>
      <t xml:space="preserve">Antennaria </t>
    </r>
    <r>
      <rPr>
        <sz val="12"/>
        <color theme="1"/>
        <rFont val="Times New Roman"/>
        <family val="1"/>
      </rPr>
      <t>(ca. 40)</t>
    </r>
  </si>
  <si>
    <r>
      <t>Leontopodium</t>
    </r>
    <r>
      <rPr>
        <sz val="12"/>
        <color theme="1"/>
        <rFont val="Times New Roman"/>
        <family val="1"/>
      </rPr>
      <t xml:space="preserve"> (58)</t>
    </r>
  </si>
  <si>
    <r>
      <t>Anaphalis</t>
    </r>
    <r>
      <rPr>
        <sz val="12"/>
        <color theme="1"/>
        <rFont val="Times New Roman"/>
        <family val="1"/>
      </rPr>
      <t xml:space="preserve"> (ca. 110)</t>
    </r>
  </si>
  <si>
    <r>
      <t>Helichrysum</t>
    </r>
    <r>
      <rPr>
        <sz val="12"/>
        <color theme="1"/>
        <rFont val="Times New Roman"/>
        <family val="1"/>
      </rPr>
      <t xml:space="preserve"> (ca. 600)</t>
    </r>
  </si>
  <si>
    <r>
      <t xml:space="preserve">Pseudognaphalium </t>
    </r>
    <r>
      <rPr>
        <sz val="12"/>
        <color theme="1"/>
        <rFont val="Times New Roman"/>
        <family val="1"/>
      </rPr>
      <t>(ca. 90)</t>
    </r>
  </si>
  <si>
    <r>
      <rPr>
        <i/>
        <sz val="12"/>
        <color theme="1"/>
        <rFont val="Times New Roman"/>
        <family val="1"/>
      </rPr>
      <t>Metalasia</t>
    </r>
    <r>
      <rPr>
        <sz val="12"/>
        <color theme="1"/>
        <rFont val="Times New Roman"/>
        <family val="1"/>
      </rPr>
      <t xml:space="preserve"> clade</t>
    </r>
  </si>
  <si>
    <r>
      <t xml:space="preserve">Stoebe </t>
    </r>
    <r>
      <rPr>
        <sz val="12"/>
        <color theme="1"/>
        <rFont val="Times New Roman"/>
        <family val="1"/>
      </rPr>
      <t>(34)</t>
    </r>
  </si>
  <si>
    <r>
      <t xml:space="preserve">Centipeda </t>
    </r>
    <r>
      <rPr>
        <sz val="12"/>
        <color theme="1"/>
        <rFont val="Times New Roman"/>
        <family val="1"/>
      </rPr>
      <t>(6)</t>
    </r>
  </si>
  <si>
    <r>
      <t xml:space="preserve">Bahia </t>
    </r>
    <r>
      <rPr>
        <sz val="12"/>
        <color theme="1"/>
        <rFont val="Times New Roman"/>
        <family val="1"/>
      </rPr>
      <t>(ca. 10)</t>
    </r>
  </si>
  <si>
    <r>
      <t xml:space="preserve">Palafoxia </t>
    </r>
    <r>
      <rPr>
        <sz val="12"/>
        <color theme="1"/>
        <rFont val="Times New Roman"/>
        <family val="1"/>
      </rPr>
      <t>(12)</t>
    </r>
  </si>
  <si>
    <r>
      <t xml:space="preserve">Peucephyllum </t>
    </r>
    <r>
      <rPr>
        <sz val="12"/>
        <color theme="1"/>
        <rFont val="Times New Roman"/>
        <family val="1"/>
      </rPr>
      <t>(1)</t>
    </r>
  </si>
  <si>
    <r>
      <t xml:space="preserve">Chaenactis </t>
    </r>
    <r>
      <rPr>
        <sz val="12"/>
        <color theme="1"/>
        <rFont val="Times New Roman"/>
        <family val="1"/>
      </rPr>
      <t>(27)</t>
    </r>
  </si>
  <si>
    <r>
      <t>Bidens</t>
    </r>
    <r>
      <rPr>
        <sz val="12"/>
        <color theme="1"/>
        <rFont val="Times New Roman"/>
        <family val="1"/>
      </rPr>
      <t xml:space="preserve"> (280)</t>
    </r>
  </si>
  <si>
    <r>
      <t xml:space="preserve">Coreopsis </t>
    </r>
    <r>
      <rPr>
        <sz val="12"/>
        <color theme="1"/>
        <rFont val="Times New Roman"/>
        <family val="1"/>
      </rPr>
      <t>(70)</t>
    </r>
  </si>
  <si>
    <r>
      <t>Cosmos</t>
    </r>
    <r>
      <rPr>
        <sz val="12"/>
        <color theme="1"/>
        <rFont val="Times New Roman"/>
        <family val="1"/>
      </rPr>
      <t xml:space="preserve"> (20)</t>
    </r>
  </si>
  <si>
    <r>
      <t>Dahlia</t>
    </r>
    <r>
      <rPr>
        <sz val="12"/>
        <color theme="1"/>
        <rFont val="Times New Roman"/>
        <family val="1"/>
      </rPr>
      <t xml:space="preserve"> (40)</t>
    </r>
  </si>
  <si>
    <r>
      <t xml:space="preserve">Adenostemma </t>
    </r>
    <r>
      <rPr>
        <sz val="12"/>
        <color theme="1"/>
        <rFont val="Times New Roman"/>
        <family val="1"/>
      </rPr>
      <t>(ca. 26)</t>
    </r>
  </si>
  <si>
    <r>
      <t xml:space="preserve">Adenostemma lavenia </t>
    </r>
    <r>
      <rPr>
        <sz val="12"/>
        <color theme="1"/>
        <rFont val="Times New Roman"/>
        <family val="1"/>
      </rPr>
      <t>var.</t>
    </r>
    <r>
      <rPr>
        <i/>
        <sz val="12"/>
        <color theme="1"/>
        <rFont val="Times New Roman"/>
        <family val="1"/>
      </rPr>
      <t xml:space="preserve"> latifolium</t>
    </r>
  </si>
  <si>
    <r>
      <t xml:space="preserve">Stevia </t>
    </r>
    <r>
      <rPr>
        <sz val="12"/>
        <color theme="1"/>
        <rFont val="Times New Roman"/>
        <family val="1"/>
      </rPr>
      <t>(175–230)</t>
    </r>
  </si>
  <si>
    <r>
      <t xml:space="preserve">Brickellia </t>
    </r>
    <r>
      <rPr>
        <sz val="12"/>
        <color theme="1"/>
        <rFont val="Times New Roman"/>
        <family val="1"/>
      </rPr>
      <t>(100)</t>
    </r>
  </si>
  <si>
    <r>
      <t>Ophryosporus</t>
    </r>
    <r>
      <rPr>
        <sz val="12"/>
        <color theme="1"/>
        <rFont val="Times New Roman"/>
        <family val="1"/>
      </rPr>
      <t xml:space="preserve"> (37)</t>
    </r>
  </si>
  <si>
    <r>
      <t>Eupatorium</t>
    </r>
    <r>
      <rPr>
        <sz val="12"/>
        <color theme="1"/>
        <rFont val="Times New Roman"/>
        <family val="1"/>
      </rPr>
      <t xml:space="preserve"> (45)</t>
    </r>
  </si>
  <si>
    <r>
      <t xml:space="preserve">Eutrochium </t>
    </r>
    <r>
      <rPr>
        <sz val="12"/>
        <color theme="1"/>
        <rFont val="Times New Roman"/>
        <family val="1"/>
      </rPr>
      <t>(45)</t>
    </r>
  </si>
  <si>
    <r>
      <t>Hofmeisteria</t>
    </r>
    <r>
      <rPr>
        <sz val="12"/>
        <color theme="1"/>
        <rFont val="Times New Roman"/>
        <family val="1"/>
      </rPr>
      <t xml:space="preserve"> (10)</t>
    </r>
  </si>
  <si>
    <r>
      <t>Liatris</t>
    </r>
    <r>
      <rPr>
        <sz val="12"/>
        <color theme="1"/>
        <rFont val="Times New Roman"/>
        <family val="1"/>
      </rPr>
      <t xml:space="preserve"> (40)</t>
    </r>
  </si>
  <si>
    <r>
      <t xml:space="preserve">Mikania </t>
    </r>
    <r>
      <rPr>
        <sz val="12"/>
        <color theme="1"/>
        <rFont val="Times New Roman"/>
        <family val="1"/>
      </rPr>
      <t>(430)</t>
    </r>
  </si>
  <si>
    <r>
      <t xml:space="preserve">Ageratina </t>
    </r>
    <r>
      <rPr>
        <sz val="12"/>
        <color theme="1"/>
        <rFont val="Times New Roman"/>
        <family val="1"/>
      </rPr>
      <t>(ca. 265)</t>
    </r>
  </si>
  <si>
    <r>
      <t xml:space="preserve">Chromolaena </t>
    </r>
    <r>
      <rPr>
        <sz val="12"/>
        <color theme="1"/>
        <rFont val="Times New Roman"/>
        <family val="1"/>
      </rPr>
      <t>(150)</t>
    </r>
  </si>
  <si>
    <r>
      <t>Praxelis</t>
    </r>
    <r>
      <rPr>
        <sz val="12"/>
        <color theme="1"/>
        <rFont val="Times New Roman"/>
        <family val="1"/>
      </rPr>
      <t xml:space="preserve"> (16)</t>
    </r>
  </si>
  <si>
    <r>
      <t xml:space="preserve">Gaillardia </t>
    </r>
    <r>
      <rPr>
        <sz val="12"/>
        <color theme="1"/>
        <rFont val="Times New Roman"/>
        <family val="1"/>
      </rPr>
      <t>(20)</t>
    </r>
  </si>
  <si>
    <r>
      <t>Helenium</t>
    </r>
    <r>
      <rPr>
        <sz val="12"/>
        <color theme="1"/>
        <rFont val="Times New Roman"/>
        <family val="1"/>
      </rPr>
      <t xml:space="preserve"> (30)</t>
    </r>
  </si>
  <si>
    <r>
      <t xml:space="preserve">Hymenoxys </t>
    </r>
    <r>
      <rPr>
        <sz val="12"/>
        <color theme="1"/>
        <rFont val="Times New Roman"/>
        <family val="1"/>
      </rPr>
      <t>(28)</t>
    </r>
  </si>
  <si>
    <r>
      <t xml:space="preserve">Ambrosia </t>
    </r>
    <r>
      <rPr>
        <sz val="12"/>
        <color theme="1"/>
        <rFont val="Times New Roman"/>
        <family val="1"/>
      </rPr>
      <t>(10)</t>
    </r>
  </si>
  <si>
    <r>
      <t xml:space="preserve">Iva </t>
    </r>
    <r>
      <rPr>
        <sz val="12"/>
        <color theme="1"/>
        <rFont val="Times New Roman"/>
        <family val="1"/>
      </rPr>
      <t>(10)</t>
    </r>
  </si>
  <si>
    <r>
      <t xml:space="preserve">Parthenium </t>
    </r>
    <r>
      <rPr>
        <sz val="12"/>
        <color theme="1"/>
        <rFont val="Times New Roman"/>
        <family val="1"/>
      </rPr>
      <t>(16)</t>
    </r>
  </si>
  <si>
    <r>
      <t>Xanthium</t>
    </r>
    <r>
      <rPr>
        <sz val="12"/>
        <color theme="1"/>
        <rFont val="Times New Roman"/>
        <family val="1"/>
      </rPr>
      <t xml:space="preserve"> (25)</t>
    </r>
  </si>
  <si>
    <r>
      <t xml:space="preserve">Eclipta </t>
    </r>
    <r>
      <rPr>
        <sz val="12"/>
        <color theme="1"/>
        <rFont val="Times New Roman"/>
        <family val="1"/>
      </rPr>
      <t>(4)</t>
    </r>
  </si>
  <si>
    <r>
      <t xml:space="preserve">Wedelia </t>
    </r>
    <r>
      <rPr>
        <sz val="12"/>
        <color theme="1"/>
        <rFont val="Times New Roman"/>
        <family val="1"/>
      </rPr>
      <t>(110)</t>
    </r>
  </si>
  <si>
    <r>
      <t xml:space="preserve">Encelia </t>
    </r>
    <r>
      <rPr>
        <sz val="12"/>
        <color theme="1"/>
        <rFont val="Times New Roman"/>
        <family val="1"/>
      </rPr>
      <t>(15)</t>
    </r>
  </si>
  <si>
    <r>
      <t xml:space="preserve">Flourensia </t>
    </r>
    <r>
      <rPr>
        <sz val="12"/>
        <color theme="1"/>
        <rFont val="Times New Roman"/>
        <family val="1"/>
      </rPr>
      <t>(33)</t>
    </r>
  </si>
  <si>
    <r>
      <t xml:space="preserve">Berlandiera </t>
    </r>
    <r>
      <rPr>
        <sz val="12"/>
        <color theme="1"/>
        <rFont val="Times New Roman"/>
        <family val="1"/>
      </rPr>
      <t>(8)</t>
    </r>
  </si>
  <si>
    <r>
      <t>Silphium</t>
    </r>
    <r>
      <rPr>
        <sz val="12"/>
        <color theme="1"/>
        <rFont val="Times New Roman"/>
        <family val="1"/>
      </rPr>
      <t xml:space="preserve"> (ca. 25)</t>
    </r>
  </si>
  <si>
    <r>
      <t xml:space="preserve">Helianthus </t>
    </r>
    <r>
      <rPr>
        <sz val="12"/>
        <color theme="1"/>
        <rFont val="Times New Roman"/>
        <family val="1"/>
      </rPr>
      <t>(50)</t>
    </r>
  </si>
  <si>
    <r>
      <t xml:space="preserve">Rudbeckia </t>
    </r>
    <r>
      <rPr>
        <sz val="12"/>
        <color theme="1"/>
        <rFont val="Times New Roman"/>
        <family val="1"/>
      </rPr>
      <t>(17)</t>
    </r>
  </si>
  <si>
    <r>
      <t xml:space="preserve">Acmella </t>
    </r>
    <r>
      <rPr>
        <sz val="12"/>
        <color theme="1"/>
        <rFont val="Times New Roman"/>
        <family val="1"/>
      </rPr>
      <t>(30)</t>
    </r>
  </si>
  <si>
    <r>
      <t xml:space="preserve">Acmella oleracea </t>
    </r>
    <r>
      <rPr>
        <sz val="12"/>
        <color theme="1"/>
        <rFont val="Times New Roman"/>
        <family val="1"/>
      </rPr>
      <t>1</t>
    </r>
  </si>
  <si>
    <r>
      <t xml:space="preserve">Acmella oleracea </t>
    </r>
    <r>
      <rPr>
        <sz val="12"/>
        <color theme="1"/>
        <rFont val="Times New Roman"/>
        <family val="1"/>
      </rPr>
      <t>2</t>
    </r>
  </si>
  <si>
    <r>
      <t xml:space="preserve">Verbesina </t>
    </r>
    <r>
      <rPr>
        <sz val="12"/>
        <color theme="1"/>
        <rFont val="Times New Roman"/>
        <family val="1"/>
      </rPr>
      <t>(ca. 300)</t>
    </r>
  </si>
  <si>
    <r>
      <t>Heliopsis</t>
    </r>
    <r>
      <rPr>
        <sz val="12"/>
        <color theme="1"/>
        <rFont val="Times New Roman"/>
        <family val="1"/>
      </rPr>
      <t xml:space="preserve"> (12)</t>
    </r>
  </si>
  <si>
    <r>
      <t xml:space="preserve">Sanvitalia </t>
    </r>
    <r>
      <rPr>
        <sz val="12"/>
        <color theme="1"/>
        <rFont val="Times New Roman"/>
        <family val="1"/>
      </rPr>
      <t>(7)</t>
    </r>
  </si>
  <si>
    <r>
      <t xml:space="preserve">Zinnia </t>
    </r>
    <r>
      <rPr>
        <sz val="12"/>
        <color theme="1"/>
        <rFont val="Times New Roman"/>
        <family val="1"/>
      </rPr>
      <t>(20)</t>
    </r>
  </si>
  <si>
    <r>
      <t xml:space="preserve">Blumea </t>
    </r>
    <r>
      <rPr>
        <sz val="12"/>
        <color theme="1"/>
        <rFont val="Times New Roman"/>
        <family val="1"/>
      </rPr>
      <t>(100)</t>
    </r>
  </si>
  <si>
    <r>
      <t>Carpesium</t>
    </r>
    <r>
      <rPr>
        <sz val="12"/>
        <color theme="1"/>
        <rFont val="Times New Roman"/>
        <family val="1"/>
      </rPr>
      <t xml:space="preserve"> (25)</t>
    </r>
  </si>
  <si>
    <r>
      <t>Duhaldea</t>
    </r>
    <r>
      <rPr>
        <sz val="12"/>
        <color theme="1"/>
        <rFont val="Times New Roman"/>
        <family val="1"/>
      </rPr>
      <t xml:space="preserve"> (14)</t>
    </r>
  </si>
  <si>
    <r>
      <t xml:space="preserve">Pentanema </t>
    </r>
    <r>
      <rPr>
        <sz val="12"/>
        <color theme="1"/>
        <rFont val="Times New Roman"/>
        <family val="1"/>
      </rPr>
      <t>(34)</t>
    </r>
  </si>
  <si>
    <r>
      <t xml:space="preserve">Inula </t>
    </r>
    <r>
      <rPr>
        <sz val="12"/>
        <color theme="1"/>
        <rFont val="Times New Roman"/>
        <family val="1"/>
      </rPr>
      <t>(83)</t>
    </r>
  </si>
  <si>
    <r>
      <t xml:space="preserve">Pulicaria </t>
    </r>
    <r>
      <rPr>
        <sz val="12"/>
        <color theme="1"/>
        <rFont val="Times New Roman"/>
        <family val="1"/>
      </rPr>
      <t>(85)</t>
    </r>
  </si>
  <si>
    <r>
      <t>Karelinia</t>
    </r>
    <r>
      <rPr>
        <sz val="12"/>
        <color theme="1"/>
        <rFont val="Times New Roman"/>
        <family val="1"/>
      </rPr>
      <t xml:space="preserve"> (1)</t>
    </r>
  </si>
  <si>
    <r>
      <t>Laggera</t>
    </r>
    <r>
      <rPr>
        <sz val="12"/>
        <color theme="1"/>
        <rFont val="Times New Roman"/>
        <family val="1"/>
      </rPr>
      <t xml:space="preserve"> (17)</t>
    </r>
  </si>
  <si>
    <r>
      <t xml:space="preserve">Pluchea </t>
    </r>
    <r>
      <rPr>
        <sz val="12"/>
        <color theme="1"/>
        <rFont val="Times New Roman"/>
        <family val="1"/>
      </rPr>
      <t>(ca. 80)</t>
    </r>
  </si>
  <si>
    <r>
      <t xml:space="preserve">Arnica </t>
    </r>
    <r>
      <rPr>
        <sz val="12"/>
        <color theme="1"/>
        <rFont val="Times New Roman"/>
        <family val="1"/>
      </rPr>
      <t>(ca. 30)</t>
    </r>
  </si>
  <si>
    <r>
      <t xml:space="preserve">Eriophyllum </t>
    </r>
    <r>
      <rPr>
        <sz val="12"/>
        <color theme="1"/>
        <rFont val="Times New Roman"/>
        <family val="1"/>
      </rPr>
      <t>(13)</t>
    </r>
  </si>
  <si>
    <r>
      <t>Lasthenia</t>
    </r>
    <r>
      <rPr>
        <sz val="12"/>
        <color theme="1"/>
        <rFont val="Times New Roman"/>
        <family val="1"/>
      </rPr>
      <t xml:space="preserve"> (18)</t>
    </r>
  </si>
  <si>
    <r>
      <t xml:space="preserve">Hulsea </t>
    </r>
    <r>
      <rPr>
        <sz val="12"/>
        <color theme="1"/>
        <rFont val="Times New Roman"/>
        <family val="1"/>
      </rPr>
      <t>(7)</t>
    </r>
  </si>
  <si>
    <r>
      <t xml:space="preserve">This study </t>
    </r>
    <r>
      <rPr>
        <vertAlign val="superscript"/>
        <sz val="12"/>
        <color theme="1"/>
        <rFont val="Times New Roman"/>
        <family val="1"/>
      </rPr>
      <t>d</t>
    </r>
  </si>
  <si>
    <r>
      <t xml:space="preserve">Centromadia </t>
    </r>
    <r>
      <rPr>
        <sz val="12"/>
        <color theme="1"/>
        <rFont val="Times New Roman"/>
        <family val="1"/>
      </rPr>
      <t>(4)</t>
    </r>
  </si>
  <si>
    <r>
      <t xml:space="preserve">Deinandra </t>
    </r>
    <r>
      <rPr>
        <sz val="12"/>
        <color theme="1"/>
        <rFont val="Times New Roman"/>
        <family val="1"/>
      </rPr>
      <t>(21)</t>
    </r>
  </si>
  <si>
    <r>
      <t xml:space="preserve">Madia </t>
    </r>
    <r>
      <rPr>
        <sz val="12"/>
        <color theme="1"/>
        <rFont val="Times New Roman"/>
        <family val="1"/>
      </rPr>
      <t>(10)</t>
    </r>
  </si>
  <si>
    <r>
      <t>Venegasia</t>
    </r>
    <r>
      <rPr>
        <sz val="12"/>
        <color theme="1"/>
        <rFont val="Times New Roman"/>
        <family val="1"/>
      </rPr>
      <t xml:space="preserve"> (1)</t>
    </r>
  </si>
  <si>
    <r>
      <t xml:space="preserve">Tridax </t>
    </r>
    <r>
      <rPr>
        <sz val="12"/>
        <color theme="1"/>
        <rFont val="Times New Roman"/>
        <family val="1"/>
      </rPr>
      <t>(30)</t>
    </r>
  </si>
  <si>
    <r>
      <t>Galinsoga</t>
    </r>
    <r>
      <rPr>
        <sz val="12"/>
        <color theme="1"/>
        <rFont val="Times New Roman"/>
        <family val="1"/>
      </rPr>
      <t xml:space="preserve"> (5)</t>
    </r>
  </si>
  <si>
    <r>
      <t xml:space="preserve">Guardiola </t>
    </r>
    <r>
      <rPr>
        <sz val="12"/>
        <color theme="1"/>
        <rFont val="Times New Roman"/>
        <family val="1"/>
      </rPr>
      <t>(10)</t>
    </r>
  </si>
  <si>
    <r>
      <t>Guizotia</t>
    </r>
    <r>
      <rPr>
        <sz val="12"/>
        <color theme="1"/>
        <rFont val="Times New Roman"/>
        <family val="1"/>
      </rPr>
      <t xml:space="preserve"> (6)</t>
    </r>
  </si>
  <si>
    <r>
      <t xml:space="preserve">Guizotia </t>
    </r>
    <r>
      <rPr>
        <sz val="12"/>
        <color theme="1"/>
        <rFont val="Times New Roman"/>
        <family val="1"/>
      </rPr>
      <t>(6)</t>
    </r>
  </si>
  <si>
    <r>
      <t>Sigesbeckia</t>
    </r>
    <r>
      <rPr>
        <sz val="12"/>
        <color theme="1"/>
        <rFont val="Times New Roman"/>
        <family val="1"/>
      </rPr>
      <t xml:space="preserve"> (8)</t>
    </r>
  </si>
  <si>
    <r>
      <t>Smallanthus</t>
    </r>
    <r>
      <rPr>
        <sz val="12"/>
        <color theme="1"/>
        <rFont val="Times New Roman"/>
        <family val="1"/>
      </rPr>
      <t xml:space="preserve"> (20)</t>
    </r>
  </si>
  <si>
    <r>
      <t xml:space="preserve">Enydra </t>
    </r>
    <r>
      <rPr>
        <sz val="12"/>
        <color theme="1"/>
        <rFont val="Times New Roman"/>
        <family val="1"/>
      </rPr>
      <t>(5)</t>
    </r>
  </si>
  <si>
    <r>
      <t xml:space="preserve">Calea </t>
    </r>
    <r>
      <rPr>
        <sz val="12"/>
        <color theme="1"/>
        <rFont val="Times New Roman"/>
        <family val="1"/>
      </rPr>
      <t>(ca. 125)</t>
    </r>
  </si>
  <si>
    <r>
      <t>Greenmaniella</t>
    </r>
    <r>
      <rPr>
        <sz val="12"/>
        <color theme="1"/>
        <rFont val="Times New Roman"/>
        <family val="1"/>
      </rPr>
      <t xml:space="preserve"> (1)</t>
    </r>
  </si>
  <si>
    <r>
      <t xml:space="preserve">Neurolaena </t>
    </r>
    <r>
      <rPr>
        <sz val="12"/>
        <color theme="1"/>
        <rFont val="Times New Roman"/>
        <family val="1"/>
      </rPr>
      <t>(11)</t>
    </r>
  </si>
  <si>
    <r>
      <t>Eutetras</t>
    </r>
    <r>
      <rPr>
        <sz val="12"/>
        <color theme="1"/>
        <rFont val="Times New Roman"/>
        <family val="1"/>
      </rPr>
      <t xml:space="preserve"> (2)</t>
    </r>
  </si>
  <si>
    <r>
      <t>Polymnia</t>
    </r>
    <r>
      <rPr>
        <sz val="12"/>
        <color theme="1"/>
        <rFont val="Times New Roman"/>
        <family val="1"/>
      </rPr>
      <t xml:space="preserve"> (3)</t>
    </r>
  </si>
  <si>
    <r>
      <t>Flaveria</t>
    </r>
    <r>
      <rPr>
        <sz val="12"/>
        <color theme="1"/>
        <rFont val="Times New Roman"/>
        <family val="1"/>
      </rPr>
      <t xml:space="preserve"> (21)</t>
    </r>
  </si>
  <si>
    <r>
      <t>Jaumea</t>
    </r>
    <r>
      <rPr>
        <sz val="12"/>
        <color theme="1"/>
        <rFont val="Times New Roman"/>
        <family val="1"/>
      </rPr>
      <t xml:space="preserve"> (2)</t>
    </r>
  </si>
  <si>
    <r>
      <t xml:space="preserve">Porophyllum </t>
    </r>
    <r>
      <rPr>
        <sz val="12"/>
        <color theme="1"/>
        <rFont val="Times New Roman"/>
        <family val="1"/>
      </rPr>
      <t>(30)</t>
    </r>
  </si>
  <si>
    <r>
      <t xml:space="preserve">Tagetes </t>
    </r>
    <r>
      <rPr>
        <sz val="12"/>
        <color theme="1"/>
        <rFont val="Times New Roman"/>
        <family val="1"/>
      </rPr>
      <t>(30)</t>
    </r>
  </si>
  <si>
    <r>
      <t xml:space="preserve">Thymophylla </t>
    </r>
    <r>
      <rPr>
        <sz val="12"/>
        <color theme="1"/>
        <rFont val="Times New Roman"/>
        <family val="1"/>
      </rPr>
      <t>(13)</t>
    </r>
  </si>
  <si>
    <r>
      <t xml:space="preserve">Doronicum </t>
    </r>
    <r>
      <rPr>
        <sz val="12"/>
        <color theme="1"/>
        <rFont val="Times New Roman"/>
        <family val="1"/>
      </rPr>
      <t>(ca. 40)</t>
    </r>
  </si>
  <si>
    <r>
      <t xml:space="preserve">Abrotanella </t>
    </r>
    <r>
      <rPr>
        <sz val="12"/>
        <color theme="1"/>
        <rFont val="Times New Roman"/>
        <family val="1"/>
      </rPr>
      <t>(20)</t>
    </r>
  </si>
  <si>
    <r>
      <t xml:space="preserve">This study </t>
    </r>
    <r>
      <rPr>
        <vertAlign val="superscript"/>
        <sz val="12"/>
        <color theme="1"/>
        <rFont val="Times New Roman"/>
        <family val="1"/>
      </rPr>
      <t>e</t>
    </r>
  </si>
  <si>
    <r>
      <t xml:space="preserve">Euryops </t>
    </r>
    <r>
      <rPr>
        <sz val="12"/>
        <color theme="1"/>
        <rFont val="Times New Roman"/>
        <family val="1"/>
      </rPr>
      <t>(100)</t>
    </r>
  </si>
  <si>
    <r>
      <t xml:space="preserve">Othonna </t>
    </r>
    <r>
      <rPr>
        <sz val="12"/>
        <color theme="1"/>
        <rFont val="Times New Roman"/>
        <family val="1"/>
      </rPr>
      <t>(ca. 120)</t>
    </r>
  </si>
  <si>
    <r>
      <t xml:space="preserve">Emilia </t>
    </r>
    <r>
      <rPr>
        <sz val="12"/>
        <color theme="1"/>
        <rFont val="Times New Roman"/>
        <family val="1"/>
      </rPr>
      <t>(ca. 100)</t>
    </r>
  </si>
  <si>
    <r>
      <t xml:space="preserve">Gynura </t>
    </r>
    <r>
      <rPr>
        <sz val="12"/>
        <color theme="1"/>
        <rFont val="Times New Roman"/>
        <family val="1"/>
      </rPr>
      <t>(ca. 40)</t>
    </r>
  </si>
  <si>
    <r>
      <t xml:space="preserve">Jacobaea </t>
    </r>
    <r>
      <rPr>
        <sz val="12"/>
        <color theme="1"/>
        <rFont val="Times New Roman"/>
        <family val="1"/>
      </rPr>
      <t>(ca. 35)</t>
    </r>
  </si>
  <si>
    <r>
      <t>Jacobaea vulgaris</t>
    </r>
    <r>
      <rPr>
        <sz val="12"/>
        <color theme="1"/>
        <rFont val="Times New Roman"/>
        <family val="1"/>
      </rPr>
      <t xml:space="preserve"> subsp.</t>
    </r>
    <r>
      <rPr>
        <i/>
        <sz val="12"/>
        <color theme="1"/>
        <rFont val="Times New Roman"/>
        <family val="1"/>
      </rPr>
      <t xml:space="preserve"> dunensis</t>
    </r>
  </si>
  <si>
    <r>
      <t>Kleinia</t>
    </r>
    <r>
      <rPr>
        <sz val="12"/>
        <color theme="1"/>
        <rFont val="Times New Roman"/>
        <family val="1"/>
      </rPr>
      <t xml:space="preserve"> (50)</t>
    </r>
  </si>
  <si>
    <r>
      <t xml:space="preserve">Packera </t>
    </r>
    <r>
      <rPr>
        <sz val="12"/>
        <color theme="1"/>
        <rFont val="Times New Roman"/>
        <family val="1"/>
      </rPr>
      <t>(ca. 75)</t>
    </r>
  </si>
  <si>
    <r>
      <t xml:space="preserve">Senecio </t>
    </r>
    <r>
      <rPr>
        <sz val="12"/>
        <color theme="1"/>
        <rFont val="Times New Roman"/>
        <family val="1"/>
      </rPr>
      <t>(1200)</t>
    </r>
  </si>
  <si>
    <r>
      <t xml:space="preserve">Brachyglottis </t>
    </r>
    <r>
      <rPr>
        <sz val="12"/>
        <color theme="1"/>
        <rFont val="Times New Roman"/>
        <family val="1"/>
      </rPr>
      <t>(ca. 30)</t>
    </r>
  </si>
  <si>
    <r>
      <t xml:space="preserve">Cremanthodium </t>
    </r>
    <r>
      <rPr>
        <sz val="12"/>
        <color theme="1"/>
        <rFont val="Times New Roman"/>
        <family val="1"/>
      </rPr>
      <t>(ca. 75)</t>
    </r>
  </si>
  <si>
    <r>
      <t xml:space="preserve">Ligularia </t>
    </r>
    <r>
      <rPr>
        <sz val="12"/>
        <color theme="1"/>
        <rFont val="Times New Roman"/>
        <family val="1"/>
      </rPr>
      <t>(ca.125 )</t>
    </r>
  </si>
  <si>
    <r>
      <t xml:space="preserve">Petasites </t>
    </r>
    <r>
      <rPr>
        <sz val="12"/>
        <color theme="1"/>
        <rFont val="Times New Roman"/>
        <family val="1"/>
      </rPr>
      <t>(ca. 20)</t>
    </r>
  </si>
  <si>
    <r>
      <t xml:space="preserve">Roldana </t>
    </r>
    <r>
      <rPr>
        <sz val="12"/>
        <color theme="1"/>
        <rFont val="Times New Roman"/>
        <family val="1"/>
      </rPr>
      <t>(65)</t>
    </r>
  </si>
  <si>
    <r>
      <t>Arnaldoa</t>
    </r>
    <r>
      <rPr>
        <sz val="12"/>
        <color theme="1"/>
        <rFont val="Times New Roman"/>
        <family val="1"/>
      </rPr>
      <t xml:space="preserve"> (3)</t>
    </r>
  </si>
  <si>
    <r>
      <t xml:space="preserve">Barnadesia </t>
    </r>
    <r>
      <rPr>
        <sz val="12"/>
        <color theme="1"/>
        <rFont val="Times New Roman"/>
        <family val="1"/>
      </rPr>
      <t>(19)</t>
    </r>
  </si>
  <si>
    <r>
      <t>Barnadesia</t>
    </r>
    <r>
      <rPr>
        <sz val="12"/>
        <color theme="1"/>
        <rFont val="Times New Roman"/>
        <family val="1"/>
      </rPr>
      <t xml:space="preserve"> (19)</t>
    </r>
  </si>
  <si>
    <r>
      <t xml:space="preserve">Dasyphyllum </t>
    </r>
    <r>
      <rPr>
        <sz val="12"/>
        <color theme="1"/>
        <rFont val="Times New Roman"/>
        <family val="1"/>
      </rPr>
      <t>(40)</t>
    </r>
  </si>
  <si>
    <r>
      <t xml:space="preserve">Cardopatium </t>
    </r>
    <r>
      <rPr>
        <sz val="12"/>
        <color theme="1"/>
        <rFont val="Times New Roman"/>
        <family val="1"/>
      </rPr>
      <t>(1 or 2)</t>
    </r>
  </si>
  <si>
    <r>
      <t xml:space="preserve">This study </t>
    </r>
    <r>
      <rPr>
        <vertAlign val="superscript"/>
        <sz val="12"/>
        <color theme="1"/>
        <rFont val="Times New Roman"/>
        <family val="1"/>
      </rPr>
      <t>f</t>
    </r>
  </si>
  <si>
    <r>
      <t xml:space="preserve">Carduinae, </t>
    </r>
    <r>
      <rPr>
        <i/>
        <sz val="12"/>
        <color theme="1"/>
        <rFont val="Times New Roman"/>
        <family val="1"/>
      </rPr>
      <t>Arctium</t>
    </r>
    <r>
      <rPr>
        <sz val="12"/>
        <color theme="1"/>
        <rFont val="Times New Roman"/>
        <family val="1"/>
      </rPr>
      <t xml:space="preserve"> - </t>
    </r>
    <r>
      <rPr>
        <i/>
        <sz val="12"/>
        <color theme="1"/>
        <rFont val="Times New Roman"/>
        <family val="1"/>
      </rPr>
      <t>Cousinia</t>
    </r>
    <r>
      <rPr>
        <sz val="12"/>
        <color theme="1"/>
        <rFont val="Times New Roman"/>
        <family val="1"/>
      </rPr>
      <t xml:space="preserve"> group</t>
    </r>
  </si>
  <si>
    <r>
      <t>Arctium</t>
    </r>
    <r>
      <rPr>
        <sz val="12"/>
        <color theme="1"/>
        <rFont val="Times New Roman"/>
        <family val="1"/>
      </rPr>
      <t xml:space="preserve"> (ca.27)</t>
    </r>
  </si>
  <si>
    <r>
      <t xml:space="preserve">Cousinia </t>
    </r>
    <r>
      <rPr>
        <sz val="12"/>
        <color theme="1"/>
        <rFont val="Times New Roman"/>
        <family val="1"/>
      </rPr>
      <t>(600)</t>
    </r>
  </si>
  <si>
    <r>
      <t xml:space="preserve">Carduinae, </t>
    </r>
    <r>
      <rPr>
        <i/>
        <sz val="12"/>
        <color theme="1"/>
        <rFont val="Times New Roman"/>
        <family val="1"/>
      </rPr>
      <t>Berardia</t>
    </r>
    <r>
      <rPr>
        <sz val="12"/>
        <color theme="1"/>
        <rFont val="Times New Roman"/>
        <family val="1"/>
      </rPr>
      <t xml:space="preserve"> and </t>
    </r>
    <r>
      <rPr>
        <i/>
        <sz val="12"/>
        <color theme="1"/>
        <rFont val="Times New Roman"/>
        <family val="1"/>
      </rPr>
      <t>Staehelina</t>
    </r>
  </si>
  <si>
    <r>
      <t xml:space="preserve">Staehelina </t>
    </r>
    <r>
      <rPr>
        <sz val="12"/>
        <color theme="1"/>
        <rFont val="Times New Roman"/>
        <family val="1"/>
      </rPr>
      <t>(8)</t>
    </r>
  </si>
  <si>
    <r>
      <t xml:space="preserve">Carduinae, </t>
    </r>
    <r>
      <rPr>
        <i/>
        <sz val="12"/>
        <color theme="1"/>
        <rFont val="Times New Roman"/>
        <family val="1"/>
      </rPr>
      <t>Carduus</t>
    </r>
    <r>
      <rPr>
        <sz val="12"/>
        <color theme="1"/>
        <rFont val="Times New Roman"/>
        <family val="1"/>
      </rPr>
      <t xml:space="preserve"> -</t>
    </r>
    <r>
      <rPr>
        <i/>
        <sz val="12"/>
        <color theme="1"/>
        <rFont val="Times New Roman"/>
        <family val="1"/>
      </rPr>
      <t xml:space="preserve"> Cirsium</t>
    </r>
    <r>
      <rPr>
        <sz val="12"/>
        <color theme="1"/>
        <rFont val="Times New Roman"/>
        <family val="1"/>
      </rPr>
      <t xml:space="preserve"> group</t>
    </r>
  </si>
  <si>
    <r>
      <t xml:space="preserve">Carduus </t>
    </r>
    <r>
      <rPr>
        <sz val="12"/>
        <color theme="1"/>
        <rFont val="Times New Roman"/>
        <family val="1"/>
      </rPr>
      <t>(90)</t>
    </r>
  </si>
  <si>
    <r>
      <t xml:space="preserve">Carduinae, </t>
    </r>
    <r>
      <rPr>
        <i/>
        <sz val="12"/>
        <color theme="1"/>
        <rFont val="Times New Roman"/>
        <family val="1"/>
      </rPr>
      <t>Cynara</t>
    </r>
    <r>
      <rPr>
        <sz val="12"/>
        <color theme="1"/>
        <rFont val="Times New Roman"/>
        <family val="1"/>
      </rPr>
      <t xml:space="preserve"> group</t>
    </r>
  </si>
  <si>
    <r>
      <t xml:space="preserve">Carduinae, </t>
    </r>
    <r>
      <rPr>
        <i/>
        <sz val="12"/>
        <color theme="1"/>
        <rFont val="Times New Roman"/>
        <family val="1"/>
      </rPr>
      <t>Jurinea</t>
    </r>
    <r>
      <rPr>
        <sz val="12"/>
        <color theme="1"/>
        <rFont val="Times New Roman"/>
        <family val="1"/>
      </rPr>
      <t xml:space="preserve"> - </t>
    </r>
    <r>
      <rPr>
        <i/>
        <sz val="12"/>
        <color theme="1"/>
        <rFont val="Times New Roman"/>
        <family val="1"/>
      </rPr>
      <t>Saussurea</t>
    </r>
    <r>
      <rPr>
        <sz val="12"/>
        <color theme="1"/>
        <rFont val="Times New Roman"/>
        <family val="1"/>
      </rPr>
      <t xml:space="preserve"> group</t>
    </r>
  </si>
  <si>
    <r>
      <t xml:space="preserve">Cynara </t>
    </r>
    <r>
      <rPr>
        <sz val="12"/>
        <color theme="1"/>
        <rFont val="Times New Roman"/>
        <family val="1"/>
      </rPr>
      <t>(8)</t>
    </r>
  </si>
  <si>
    <r>
      <t>Jurinea</t>
    </r>
    <r>
      <rPr>
        <sz val="12"/>
        <color theme="1"/>
        <rFont val="Times New Roman"/>
        <family val="1"/>
      </rPr>
      <t xml:space="preserve"> (250)</t>
    </r>
  </si>
  <si>
    <r>
      <t>Saussurea</t>
    </r>
    <r>
      <rPr>
        <sz val="12"/>
        <color theme="1"/>
        <rFont val="Times New Roman"/>
        <family val="1"/>
      </rPr>
      <t xml:space="preserve"> (300)</t>
    </r>
  </si>
  <si>
    <r>
      <t xml:space="preserve">Carduinae, </t>
    </r>
    <r>
      <rPr>
        <i/>
        <sz val="12"/>
        <color theme="1"/>
        <rFont val="Times New Roman"/>
        <family val="1"/>
      </rPr>
      <t>Onopordum</t>
    </r>
    <r>
      <rPr>
        <sz val="12"/>
        <color theme="1"/>
        <rFont val="Times New Roman"/>
        <family val="1"/>
      </rPr>
      <t xml:space="preserve"> group</t>
    </r>
  </si>
  <si>
    <r>
      <t xml:space="preserve">Olgaea </t>
    </r>
    <r>
      <rPr>
        <sz val="12"/>
        <color theme="1"/>
        <rFont val="Times New Roman"/>
        <family val="1"/>
      </rPr>
      <t>(16)</t>
    </r>
  </si>
  <si>
    <r>
      <t xml:space="preserve">Synurus </t>
    </r>
    <r>
      <rPr>
        <sz val="12"/>
        <color theme="1"/>
        <rFont val="Times New Roman"/>
        <family val="1"/>
      </rPr>
      <t>(8)</t>
    </r>
  </si>
  <si>
    <r>
      <t xml:space="preserve">Xanthopappus </t>
    </r>
    <r>
      <rPr>
        <sz val="12"/>
        <color theme="1"/>
        <rFont val="Times New Roman"/>
        <family val="1"/>
      </rPr>
      <t>(1)</t>
    </r>
  </si>
  <si>
    <r>
      <t>Atractylodes</t>
    </r>
    <r>
      <rPr>
        <sz val="12"/>
        <color theme="1"/>
        <rFont val="Times New Roman"/>
        <family val="1"/>
      </rPr>
      <t xml:space="preserve"> (5)</t>
    </r>
  </si>
  <si>
    <r>
      <t>Carlina</t>
    </r>
    <r>
      <rPr>
        <sz val="12"/>
        <color theme="1"/>
        <rFont val="Times New Roman"/>
        <family val="1"/>
      </rPr>
      <t xml:space="preserve"> (28)</t>
    </r>
  </si>
  <si>
    <r>
      <t xml:space="preserve">Tugarinovia </t>
    </r>
    <r>
      <rPr>
        <sz val="12"/>
        <color theme="1"/>
        <rFont val="Times New Roman"/>
        <family val="1"/>
      </rPr>
      <t>(1)</t>
    </r>
  </si>
  <si>
    <r>
      <t xml:space="preserve">Centaurea </t>
    </r>
    <r>
      <rPr>
        <sz val="12"/>
        <color theme="1"/>
        <rFont val="Times New Roman"/>
        <family val="1"/>
      </rPr>
      <t>(250)</t>
    </r>
  </si>
  <si>
    <r>
      <t>Centaurea</t>
    </r>
    <r>
      <rPr>
        <sz val="12"/>
        <color theme="1"/>
        <rFont val="Times New Roman"/>
        <family val="1"/>
      </rPr>
      <t xml:space="preserve"> (250)</t>
    </r>
  </si>
  <si>
    <r>
      <t>Cyanus</t>
    </r>
    <r>
      <rPr>
        <sz val="12"/>
        <color theme="1"/>
        <rFont val="Times New Roman"/>
        <family val="1"/>
      </rPr>
      <t xml:space="preserve"> (25-30)</t>
    </r>
  </si>
  <si>
    <r>
      <t xml:space="preserve">Rhaponticoides </t>
    </r>
    <r>
      <rPr>
        <sz val="12"/>
        <color theme="1"/>
        <rFont val="Times New Roman"/>
        <family val="1"/>
      </rPr>
      <t>(30)</t>
    </r>
  </si>
  <si>
    <r>
      <t>Centaureinae,</t>
    </r>
    <r>
      <rPr>
        <i/>
        <sz val="12"/>
        <color theme="1"/>
        <rFont val="Times New Roman"/>
        <family val="1"/>
      </rPr>
      <t xml:space="preserve"> Carthamus </t>
    </r>
    <r>
      <rPr>
        <sz val="12"/>
        <color theme="1"/>
        <rFont val="Times New Roman"/>
        <family val="1"/>
      </rPr>
      <t>-</t>
    </r>
    <r>
      <rPr>
        <i/>
        <sz val="12"/>
        <color theme="1"/>
        <rFont val="Times New Roman"/>
        <family val="1"/>
      </rPr>
      <t xml:space="preserve"> Carduncellus</t>
    </r>
    <r>
      <rPr>
        <sz val="12"/>
        <color theme="1"/>
        <rFont val="Times New Roman"/>
        <family val="1"/>
      </rPr>
      <t xml:space="preserve"> group</t>
    </r>
  </si>
  <si>
    <r>
      <t>Carduncellus</t>
    </r>
    <r>
      <rPr>
        <sz val="12"/>
        <color theme="1"/>
        <rFont val="Times New Roman"/>
        <family val="1"/>
      </rPr>
      <t xml:space="preserve"> (27)</t>
    </r>
  </si>
  <si>
    <r>
      <t xml:space="preserve">Carthamus </t>
    </r>
    <r>
      <rPr>
        <sz val="12"/>
        <color theme="1"/>
        <rFont val="Times New Roman"/>
        <family val="1"/>
      </rPr>
      <t>(20)</t>
    </r>
  </si>
  <si>
    <r>
      <t xml:space="preserve">Centaureinae, </t>
    </r>
    <r>
      <rPr>
        <i/>
        <sz val="12"/>
        <color theme="1"/>
        <rFont val="Times New Roman"/>
        <family val="1"/>
      </rPr>
      <t>Klasea</t>
    </r>
    <r>
      <rPr>
        <sz val="12"/>
        <color theme="1"/>
        <rFont val="Times New Roman"/>
        <family val="1"/>
      </rPr>
      <t xml:space="preserve"> group</t>
    </r>
  </si>
  <si>
    <r>
      <t>Klasea</t>
    </r>
    <r>
      <rPr>
        <sz val="12"/>
        <color theme="1"/>
        <rFont val="Times New Roman"/>
        <family val="1"/>
      </rPr>
      <t xml:space="preserve"> (65)</t>
    </r>
  </si>
  <si>
    <r>
      <t xml:space="preserve">Centaureinae, </t>
    </r>
    <r>
      <rPr>
        <i/>
        <sz val="12"/>
        <color theme="1"/>
        <rFont val="Times New Roman"/>
        <family val="1"/>
      </rPr>
      <t xml:space="preserve">Psephellus </t>
    </r>
    <r>
      <rPr>
        <sz val="12"/>
        <color theme="1"/>
        <rFont val="Times New Roman"/>
        <family val="1"/>
      </rPr>
      <t>group</t>
    </r>
  </si>
  <si>
    <r>
      <t>Psephellus</t>
    </r>
    <r>
      <rPr>
        <sz val="12"/>
        <color theme="1"/>
        <rFont val="Times New Roman"/>
        <family val="1"/>
      </rPr>
      <t xml:space="preserve"> (ca. 100)</t>
    </r>
  </si>
  <si>
    <r>
      <t xml:space="preserve">Echinops </t>
    </r>
    <r>
      <rPr>
        <sz val="12"/>
        <color theme="1"/>
        <rFont val="Times New Roman"/>
        <family val="1"/>
      </rPr>
      <t>(ca. 120)</t>
    </r>
  </si>
  <si>
    <r>
      <t xml:space="preserve">This study </t>
    </r>
    <r>
      <rPr>
        <vertAlign val="superscript"/>
        <sz val="12"/>
        <color theme="1"/>
        <rFont val="Times New Roman"/>
        <family val="1"/>
      </rPr>
      <t>g</t>
    </r>
  </si>
  <si>
    <r>
      <t xml:space="preserve">Macledium </t>
    </r>
    <r>
      <rPr>
        <sz val="12"/>
        <color theme="1"/>
        <rFont val="Times New Roman"/>
        <family val="1"/>
      </rPr>
      <t>(20)</t>
    </r>
  </si>
  <si>
    <r>
      <t xml:space="preserve">This study* </t>
    </r>
    <r>
      <rPr>
        <vertAlign val="superscript"/>
        <sz val="12"/>
        <color theme="1"/>
        <rFont val="Times New Roman"/>
        <family val="1"/>
      </rPr>
      <t>j</t>
    </r>
  </si>
  <si>
    <r>
      <t xml:space="preserve">Oldenburgia </t>
    </r>
    <r>
      <rPr>
        <sz val="12"/>
        <color theme="1"/>
        <rFont val="Times New Roman"/>
        <family val="1"/>
      </rPr>
      <t>(4)</t>
    </r>
  </si>
  <si>
    <r>
      <t xml:space="preserve">This study </t>
    </r>
    <r>
      <rPr>
        <vertAlign val="superscript"/>
        <sz val="12"/>
        <color theme="1"/>
        <rFont val="Times New Roman"/>
        <family val="1"/>
      </rPr>
      <t>h</t>
    </r>
  </si>
  <si>
    <r>
      <t xml:space="preserve">Brachylaena </t>
    </r>
    <r>
      <rPr>
        <sz val="12"/>
        <color theme="1"/>
        <rFont val="Times New Roman"/>
        <family val="1"/>
      </rPr>
      <t>(11)</t>
    </r>
  </si>
  <si>
    <r>
      <t xml:space="preserve">Tarchonanthus </t>
    </r>
    <r>
      <rPr>
        <sz val="12"/>
        <color theme="1"/>
        <rFont val="Times New Roman"/>
        <family val="1"/>
      </rPr>
      <t>(2)</t>
    </r>
  </si>
  <si>
    <r>
      <t>Arctotheca</t>
    </r>
    <r>
      <rPr>
        <sz val="12"/>
        <color theme="1"/>
        <rFont val="Times New Roman"/>
        <family val="1"/>
      </rPr>
      <t xml:space="preserve"> (4)</t>
    </r>
  </si>
  <si>
    <r>
      <t>Arctotis</t>
    </r>
    <r>
      <rPr>
        <sz val="12"/>
        <color theme="1"/>
        <rFont val="Times New Roman"/>
        <family val="1"/>
      </rPr>
      <t xml:space="preserve"> (ca. 60)</t>
    </r>
  </si>
  <si>
    <r>
      <t>Gazania</t>
    </r>
    <r>
      <rPr>
        <sz val="12"/>
        <color theme="1"/>
        <rFont val="Times New Roman"/>
        <family val="1"/>
      </rPr>
      <t xml:space="preserve"> (20)</t>
    </r>
  </si>
  <si>
    <r>
      <t>Cichorium</t>
    </r>
    <r>
      <rPr>
        <sz val="12"/>
        <color theme="1"/>
        <rFont val="Times New Roman"/>
        <family val="1"/>
      </rPr>
      <t xml:space="preserve"> (8)</t>
    </r>
  </si>
  <si>
    <r>
      <t>Tolpis</t>
    </r>
    <r>
      <rPr>
        <sz val="12"/>
        <color theme="1"/>
        <rFont val="Times New Roman"/>
        <family val="1"/>
      </rPr>
      <t xml:space="preserve"> (15)</t>
    </r>
  </si>
  <si>
    <r>
      <t>Lapsana</t>
    </r>
    <r>
      <rPr>
        <sz val="12"/>
        <color theme="1"/>
        <rFont val="Times New Roman"/>
        <family val="1"/>
      </rPr>
      <t xml:space="preserve"> (9)</t>
    </r>
  </si>
  <si>
    <r>
      <t xml:space="preserve">Youngia </t>
    </r>
    <r>
      <rPr>
        <sz val="12"/>
        <color theme="1"/>
        <rFont val="Times New Roman"/>
        <family val="1"/>
      </rPr>
      <t>(ca. 30)</t>
    </r>
  </si>
  <si>
    <r>
      <t>Sonchus</t>
    </r>
    <r>
      <rPr>
        <sz val="12"/>
        <color theme="1"/>
        <rFont val="Times New Roman"/>
        <family val="1"/>
      </rPr>
      <t xml:space="preserve"> (50)</t>
    </r>
  </si>
  <si>
    <r>
      <t>Leontodon</t>
    </r>
    <r>
      <rPr>
        <sz val="12"/>
        <color theme="1"/>
        <rFont val="Times New Roman"/>
        <family val="1"/>
      </rPr>
      <t xml:space="preserve"> (ca. 40)</t>
    </r>
  </si>
  <si>
    <r>
      <t xml:space="preserve">Lactuca </t>
    </r>
    <r>
      <rPr>
        <sz val="12"/>
        <color theme="1"/>
        <rFont val="Times New Roman"/>
        <family val="1"/>
      </rPr>
      <t>(60)</t>
    </r>
  </si>
  <si>
    <r>
      <t>Lactuca</t>
    </r>
    <r>
      <rPr>
        <sz val="12"/>
        <color theme="1"/>
        <rFont val="Times New Roman"/>
        <family val="1"/>
      </rPr>
      <t xml:space="preserve"> (60)</t>
    </r>
  </si>
  <si>
    <r>
      <t xml:space="preserve">Paraprenanthes </t>
    </r>
    <r>
      <rPr>
        <sz val="12"/>
        <color theme="1"/>
        <rFont val="Times New Roman"/>
        <family val="1"/>
      </rPr>
      <t>(10)</t>
    </r>
  </si>
  <si>
    <r>
      <t>Scorzonera</t>
    </r>
    <r>
      <rPr>
        <sz val="12"/>
        <color theme="1"/>
        <rFont val="Times New Roman"/>
        <family val="1"/>
      </rPr>
      <t xml:space="preserve"> (ca. 180)</t>
    </r>
  </si>
  <si>
    <r>
      <t>Tragopogon</t>
    </r>
    <r>
      <rPr>
        <sz val="12"/>
        <color theme="1"/>
        <rFont val="Times New Roman"/>
        <family val="1"/>
      </rPr>
      <t xml:space="preserve"> (ca. 110)</t>
    </r>
  </si>
  <si>
    <r>
      <t xml:space="preserve">Warionia </t>
    </r>
    <r>
      <rPr>
        <sz val="12"/>
        <color theme="1"/>
        <rFont val="Times New Roman"/>
        <family val="1"/>
      </rPr>
      <t>(1)</t>
    </r>
  </si>
  <si>
    <r>
      <t>This study</t>
    </r>
    <r>
      <rPr>
        <vertAlign val="superscript"/>
        <sz val="12"/>
        <color theme="1"/>
        <rFont val="Times New Roman"/>
        <family val="1"/>
      </rPr>
      <t xml:space="preserve"> i</t>
    </r>
  </si>
  <si>
    <r>
      <t>Liabum</t>
    </r>
    <r>
      <rPr>
        <sz val="12"/>
        <color theme="1"/>
        <rFont val="Times New Roman"/>
        <family val="1"/>
      </rPr>
      <t xml:space="preserve"> (45)</t>
    </r>
  </si>
  <si>
    <r>
      <t xml:space="preserve">Liabellum </t>
    </r>
    <r>
      <rPr>
        <sz val="12"/>
        <color theme="1"/>
        <rFont val="Times New Roman"/>
        <family val="1"/>
      </rPr>
      <t>(5)</t>
    </r>
  </si>
  <si>
    <r>
      <t xml:space="preserve">Heterolepis </t>
    </r>
    <r>
      <rPr>
        <sz val="12"/>
        <color theme="1"/>
        <rFont val="Times New Roman"/>
        <family val="1"/>
      </rPr>
      <t>(3)</t>
    </r>
  </si>
  <si>
    <r>
      <t>Centratherum</t>
    </r>
    <r>
      <rPr>
        <sz val="12"/>
        <color theme="1"/>
        <rFont val="Times New Roman"/>
        <family val="1"/>
      </rPr>
      <t xml:space="preserve"> (3)</t>
    </r>
  </si>
  <si>
    <r>
      <t xml:space="preserve">Elephantopus </t>
    </r>
    <r>
      <rPr>
        <sz val="12"/>
        <color theme="1"/>
        <rFont val="Times New Roman"/>
        <family val="1"/>
      </rPr>
      <t>(12 or more)</t>
    </r>
  </si>
  <si>
    <r>
      <t>Gymnanthemum</t>
    </r>
    <r>
      <rPr>
        <sz val="12"/>
        <color theme="1"/>
        <rFont val="Times New Roman"/>
        <family val="1"/>
      </rPr>
      <t> (&gt;43)</t>
    </r>
  </si>
  <si>
    <r>
      <t>Stokesia</t>
    </r>
    <r>
      <rPr>
        <sz val="12"/>
        <color theme="1"/>
        <rFont val="Times New Roman"/>
        <family val="1"/>
      </rPr>
      <t xml:space="preserve"> (1)</t>
    </r>
  </si>
  <si>
    <r>
      <t xml:space="preserve">Vernonia </t>
    </r>
    <r>
      <rPr>
        <sz val="12"/>
        <color theme="1"/>
        <rFont val="Times New Roman"/>
        <family val="1"/>
      </rPr>
      <t>(22)</t>
    </r>
  </si>
  <si>
    <r>
      <t xml:space="preserve">Corymbium </t>
    </r>
    <r>
      <rPr>
        <sz val="12"/>
        <color theme="1"/>
        <rFont val="Times New Roman"/>
        <family val="1"/>
      </rPr>
      <t>(9)</t>
    </r>
  </si>
  <si>
    <r>
      <t xml:space="preserve">This study </t>
    </r>
    <r>
      <rPr>
        <vertAlign val="superscript"/>
        <sz val="12"/>
        <color theme="1"/>
        <rFont val="Times New Roman"/>
        <family val="1"/>
      </rPr>
      <t>j</t>
    </r>
  </si>
  <si>
    <r>
      <t xml:space="preserve">Famatinanthus </t>
    </r>
    <r>
      <rPr>
        <sz val="12"/>
        <color theme="1"/>
        <rFont val="Times New Roman"/>
        <family val="1"/>
      </rPr>
      <t>(1)</t>
    </r>
  </si>
  <si>
    <r>
      <t xml:space="preserve">Cnicothamnus </t>
    </r>
    <r>
      <rPr>
        <sz val="12"/>
        <color theme="1"/>
        <rFont val="Times New Roman"/>
        <family val="1"/>
      </rPr>
      <t>(2)</t>
    </r>
  </si>
  <si>
    <r>
      <t>Gochnatia</t>
    </r>
    <r>
      <rPr>
        <sz val="12"/>
        <color theme="1"/>
        <rFont val="Times New Roman"/>
        <family val="1"/>
      </rPr>
      <t xml:space="preserve"> (18)</t>
    </r>
  </si>
  <si>
    <r>
      <t xml:space="preserve">Nahuatlea </t>
    </r>
    <r>
      <rPr>
        <sz val="12"/>
        <color theme="1"/>
        <rFont val="Times New Roman"/>
        <family val="1"/>
      </rPr>
      <t>(7)</t>
    </r>
  </si>
  <si>
    <r>
      <t xml:space="preserve">Pentaphorus </t>
    </r>
    <r>
      <rPr>
        <sz val="12"/>
        <color theme="1"/>
        <rFont val="Times New Roman"/>
        <family val="1"/>
      </rPr>
      <t>(2)</t>
    </r>
  </si>
  <si>
    <r>
      <t xml:space="preserve">Cavea </t>
    </r>
    <r>
      <rPr>
        <sz val="12"/>
        <color theme="1"/>
        <rFont val="Times New Roman"/>
        <family val="1"/>
      </rPr>
      <t>(1)</t>
    </r>
  </si>
  <si>
    <r>
      <t xml:space="preserve">Gymnarrhena </t>
    </r>
    <r>
      <rPr>
        <sz val="12"/>
        <color theme="1"/>
        <rFont val="Times New Roman"/>
        <family val="1"/>
      </rPr>
      <t>(2)</t>
    </r>
  </si>
  <si>
    <r>
      <t>Hecastocleis</t>
    </r>
    <r>
      <rPr>
        <sz val="12"/>
        <color theme="1"/>
        <rFont val="Times New Roman"/>
        <family val="1"/>
      </rPr>
      <t xml:space="preserve"> (1)</t>
    </r>
  </si>
  <si>
    <r>
      <t xml:space="preserve">Adenocaulon </t>
    </r>
    <r>
      <rPr>
        <sz val="12"/>
        <color theme="1"/>
        <rFont val="Times New Roman"/>
        <family val="1"/>
      </rPr>
      <t>(5)</t>
    </r>
  </si>
  <si>
    <r>
      <t xml:space="preserve">Oreoseris </t>
    </r>
    <r>
      <rPr>
        <sz val="12"/>
        <color theme="1"/>
        <rFont val="Times New Roman"/>
        <family val="1"/>
      </rPr>
      <t>(12)</t>
    </r>
  </si>
  <si>
    <r>
      <t xml:space="preserve">Gerbera </t>
    </r>
    <r>
      <rPr>
        <sz val="12"/>
        <color theme="1"/>
        <rFont val="Times New Roman"/>
        <family val="1"/>
      </rPr>
      <t>(22)</t>
    </r>
  </si>
  <si>
    <r>
      <t>Mutisia</t>
    </r>
    <r>
      <rPr>
        <sz val="12"/>
        <color theme="1"/>
        <rFont val="Times New Roman"/>
        <family val="1"/>
      </rPr>
      <t xml:space="preserve"> (ca. 32)</t>
    </r>
  </si>
  <si>
    <r>
      <t>Acourtia</t>
    </r>
    <r>
      <rPr>
        <sz val="12"/>
        <color theme="1"/>
        <rFont val="Times New Roman"/>
        <family val="1"/>
      </rPr>
      <t xml:space="preserve"> (ca. 80)</t>
    </r>
  </si>
  <si>
    <r>
      <t>Perezia</t>
    </r>
    <r>
      <rPr>
        <sz val="12"/>
        <color theme="1"/>
        <rFont val="Times New Roman"/>
        <family val="1"/>
      </rPr>
      <t xml:space="preserve"> (ca. 32)</t>
    </r>
  </si>
  <si>
    <r>
      <t>Proustia</t>
    </r>
    <r>
      <rPr>
        <sz val="12"/>
        <color theme="1"/>
        <rFont val="Times New Roman"/>
        <family val="1"/>
      </rPr>
      <t xml:space="preserve"> (3)</t>
    </r>
  </si>
  <si>
    <r>
      <t>Aphyllocladus</t>
    </r>
    <r>
      <rPr>
        <sz val="12"/>
        <color theme="1"/>
        <rFont val="Times New Roman"/>
        <family val="1"/>
      </rPr>
      <t xml:space="preserve"> (5)</t>
    </r>
  </si>
  <si>
    <r>
      <t>Onoseris</t>
    </r>
    <r>
      <rPr>
        <sz val="12"/>
        <color theme="1"/>
        <rFont val="Times New Roman"/>
        <family val="1"/>
      </rPr>
      <t xml:space="preserve"> (ca.32)</t>
    </r>
  </si>
  <si>
    <r>
      <t xml:space="preserve">Ainsliaea </t>
    </r>
    <r>
      <rPr>
        <sz val="12"/>
        <color theme="1"/>
        <rFont val="Times New Roman"/>
        <family val="1"/>
      </rPr>
      <t>(50)</t>
    </r>
  </si>
  <si>
    <r>
      <t>Ainsliaea</t>
    </r>
    <r>
      <rPr>
        <sz val="12"/>
        <color theme="1"/>
        <rFont val="Times New Roman"/>
        <family val="1"/>
      </rPr>
      <t xml:space="preserve"> (50)</t>
    </r>
  </si>
  <si>
    <r>
      <t xml:space="preserve">Pertya </t>
    </r>
    <r>
      <rPr>
        <sz val="12"/>
        <color theme="1"/>
        <rFont val="Times New Roman"/>
        <family val="1"/>
      </rPr>
      <t>(15)</t>
    </r>
  </si>
  <si>
    <r>
      <t>Hyaloseris</t>
    </r>
    <r>
      <rPr>
        <sz val="12"/>
        <color theme="1"/>
        <rFont val="Times New Roman"/>
        <family val="1"/>
      </rPr>
      <t xml:space="preserve"> (7)</t>
    </r>
  </si>
  <si>
    <r>
      <t>Stifftia</t>
    </r>
    <r>
      <rPr>
        <sz val="12"/>
        <color theme="1"/>
        <rFont val="Times New Roman"/>
        <family val="1"/>
      </rPr>
      <t xml:space="preserve"> (8)</t>
    </r>
  </si>
  <si>
    <r>
      <t>Hyalis</t>
    </r>
    <r>
      <rPr>
        <sz val="12"/>
        <color theme="1"/>
        <rFont val="Times New Roman"/>
        <family val="1"/>
      </rPr>
      <t xml:space="preserve"> (2)</t>
    </r>
  </si>
  <si>
    <r>
      <t>Ianthopappus</t>
    </r>
    <r>
      <rPr>
        <sz val="12"/>
        <color theme="1"/>
        <rFont val="Times New Roman"/>
        <family val="1"/>
      </rPr>
      <t xml:space="preserve"> (1)</t>
    </r>
  </si>
  <si>
    <r>
      <t xml:space="preserve">Leucomeris </t>
    </r>
    <r>
      <rPr>
        <sz val="12"/>
        <color theme="1"/>
        <rFont val="Times New Roman"/>
        <family val="1"/>
      </rPr>
      <t>(2)</t>
    </r>
  </si>
  <si>
    <r>
      <t>Nouelia</t>
    </r>
    <r>
      <rPr>
        <sz val="12"/>
        <color theme="1"/>
        <rFont val="Times New Roman"/>
        <family val="1"/>
      </rPr>
      <t xml:space="preserve"> (1)</t>
    </r>
  </si>
  <si>
    <r>
      <t>Chimantaea</t>
    </r>
    <r>
      <rPr>
        <sz val="12"/>
        <color theme="1"/>
        <rFont val="Times New Roman"/>
        <family val="1"/>
      </rPr>
      <t xml:space="preserve"> (9)</t>
    </r>
  </si>
  <si>
    <r>
      <t>Wunderlichia</t>
    </r>
    <r>
      <rPr>
        <sz val="12"/>
        <color theme="1"/>
        <rFont val="Times New Roman"/>
        <family val="1"/>
      </rPr>
      <t xml:space="preserve"> (5)</t>
    </r>
  </si>
  <si>
    <t>Acmella_oleracea_2-Heliantheae-Asteroideae</t>
  </si>
  <si>
    <t>Acmella_oleracea_1-Heliantheae-Asteroideae</t>
  </si>
  <si>
    <t>Penanema_britannicum-Inuleae-Asteroideae</t>
  </si>
  <si>
    <t>Nahuatlea_hypoleuca-Gochnatieae-Gochnatioideae</t>
  </si>
  <si>
    <t>Gerbera_x_hybrida-Mutisieae-Mutisioideae</t>
  </si>
  <si>
    <t>Oreoseris_delavayi-Mutisieae-Mutisioideae</t>
  </si>
  <si>
    <r>
      <t>Senecio</t>
    </r>
    <r>
      <rPr>
        <sz val="12"/>
        <color theme="1"/>
        <rFont val="Arial"/>
        <family val="2"/>
      </rPr>
      <t xml:space="preserve"> segregates group</t>
    </r>
  </si>
  <si>
    <t>Inula + Pentastema</t>
  </si>
  <si>
    <r>
      <t>Huang CH, Zhang CF, Liu M, Hu Y, Gao TG, Qi J, Ma H. 2016. Multiple polyploidization events across Asteraceae with two nested events in the early history revealed by nuclear phylogenomics. Mole. Biol. Evol.</t>
    </r>
    <r>
      <rPr>
        <sz val="12"/>
        <color rgb="FF000000"/>
        <rFont val="Times New Roman"/>
        <family val="1"/>
      </rPr>
      <t> 33: 2820–2835.</t>
    </r>
  </si>
  <si>
    <t>Liu M, Zhang CF, Huang CH, Gao TG, Ma H. 2015. Phylogenetic reconstruction of tribal relationships in Asteroideae (Asteraceae) with low-copy nuclear genes. Chin. Bull. Bot. 50: 549–564.</t>
  </si>
  <si>
    <t>Zeng LP, Zhang N, Zhang Q, Endress PK, Huang J, Ma H. 2017. Resolution of deep eudicot phylogeny and their temporal diversification using nuclear genes from transcriptomic and genomic datasets. New Phytol. 214:1338–1354.</t>
  </si>
  <si>
    <r>
      <t>Nie ZL, Funk VA, Meng Y, Deng T, Sun H, Wen J. 2016. Recent assembly of the global herbaceous flora: evidence from the paper daisies (Asteraceae: Gnaphalieae). </t>
    </r>
    <r>
      <rPr>
        <sz val="12"/>
        <color rgb="FF222222"/>
        <rFont val="Times New Roman"/>
        <family val="1"/>
      </rPr>
      <t>New Phytol. 209: 1795–1806</t>
    </r>
  </si>
  <si>
    <r>
      <t xml:space="preserve">The Tomato Genome Consortium. 2012. The tomato genome sequence provides insights into fleshy fruit evolution. </t>
    </r>
    <r>
      <rPr>
        <sz val="12"/>
        <color theme="1"/>
        <rFont val="TimesNewRomanPS"/>
      </rPr>
      <t xml:space="preserve">Nature </t>
    </r>
    <r>
      <rPr>
        <sz val="12"/>
        <color theme="1"/>
        <rFont val="TimesNewRomanPSMT"/>
      </rPr>
      <t>485:635–641.</t>
    </r>
  </si>
  <si>
    <t>Zeng LP, Zhang Q, Sun RR, Kong HZ, Zhang N, Ma H. 2014. Resolution of deep angiosperm phylogeny using conserved nuclear genes and estimates of early divergence times. Nat. Commum. 5: 4956.</t>
  </si>
  <si>
    <r>
      <t xml:space="preserve">The Potato Genome Sequencing Consortium. 2011. Genome sequence and analysis of the tuber crop potato. </t>
    </r>
    <r>
      <rPr>
        <sz val="12"/>
        <color theme="1"/>
        <rFont val="TimesNewRomanPS"/>
      </rPr>
      <t xml:space="preserve">Nature </t>
    </r>
    <r>
      <rPr>
        <sz val="12"/>
        <color theme="1"/>
        <rFont val="TimesNewRomanPSMT"/>
      </rPr>
      <t>475:189–195.</t>
    </r>
  </si>
  <si>
    <r>
      <t>Barres L, Sanmartín I, Anderson CL, Susanna A, Buerki S, Galbany-Casals M, Vilatersana R. 2013. Reconstructing the evolution and biogeographic history of tribe Cardueae (Compositae). </t>
    </r>
    <r>
      <rPr>
        <sz val="12"/>
        <color rgb="FF222222"/>
        <rFont val="Times New Roman"/>
        <family val="1"/>
      </rPr>
      <t>Am. J. Bot. 100: 867–882.</t>
    </r>
  </si>
  <si>
    <t>SOLGenomics Network (The Tomato Genome Consortium 2012)</t>
  </si>
  <si>
    <t>SOLGenomics Network (The Potato Genome Sequencing Consortium 2011)</t>
  </si>
  <si>
    <r>
      <t xml:space="preserve">Heterotheca </t>
    </r>
    <r>
      <rPr>
        <sz val="12"/>
        <color theme="1"/>
        <rFont val="Times New Roman"/>
        <family val="1"/>
      </rPr>
      <t>(25–30)</t>
    </r>
  </si>
  <si>
    <r>
      <t xml:space="preserve">Ageratum </t>
    </r>
    <r>
      <rPr>
        <sz val="12"/>
        <color theme="1"/>
        <rFont val="Times New Roman"/>
        <family val="1"/>
      </rPr>
      <t xml:space="preserve"> (40–60)</t>
    </r>
  </si>
  <si>
    <r>
      <t xml:space="preserve">Ageratum  </t>
    </r>
    <r>
      <rPr>
        <sz val="12"/>
        <color theme="1"/>
        <rFont val="Times New Roman"/>
        <family val="1"/>
      </rPr>
      <t>(40–60)</t>
    </r>
  </si>
  <si>
    <r>
      <t xml:space="preserve">Echinacea </t>
    </r>
    <r>
      <rPr>
        <sz val="12"/>
        <color theme="1"/>
        <rFont val="Times New Roman"/>
        <family val="1"/>
      </rPr>
      <t>(4–11)</t>
    </r>
  </si>
  <si>
    <r>
      <t>Echinacea</t>
    </r>
    <r>
      <rPr>
        <sz val="12"/>
        <color theme="1"/>
        <rFont val="Times New Roman"/>
        <family val="1"/>
      </rPr>
      <t xml:space="preserve"> (4–11)</t>
    </r>
  </si>
  <si>
    <r>
      <t>Cirsium</t>
    </r>
    <r>
      <rPr>
        <sz val="12"/>
        <color theme="1"/>
        <rFont val="Times New Roman"/>
        <family val="1"/>
      </rPr>
      <t xml:space="preserve"> (250–300)</t>
    </r>
  </si>
  <si>
    <r>
      <t xml:space="preserve">Silybum </t>
    </r>
    <r>
      <rPr>
        <sz val="12"/>
        <color theme="1"/>
        <rFont val="Times New Roman"/>
        <family val="1"/>
      </rPr>
      <t>(2–3)</t>
    </r>
  </si>
  <si>
    <r>
      <t xml:space="preserve">Dicoma </t>
    </r>
    <r>
      <rPr>
        <sz val="12"/>
        <color theme="1"/>
        <rFont val="Times New Roman"/>
        <family val="1"/>
      </rPr>
      <t xml:space="preserve">(32–65) </t>
    </r>
  </si>
  <si>
    <r>
      <t xml:space="preserve">Pilosella </t>
    </r>
    <r>
      <rPr>
        <sz val="12"/>
        <color theme="1"/>
        <rFont val="Times New Roman"/>
        <family val="1"/>
      </rPr>
      <t>(20–80)</t>
    </r>
  </si>
  <si>
    <r>
      <t xml:space="preserve">Trixis </t>
    </r>
    <r>
      <rPr>
        <sz val="12"/>
        <color theme="1"/>
        <rFont val="Times New Roman"/>
        <family val="1"/>
      </rPr>
      <t>(50–60)</t>
    </r>
  </si>
</sst>
</file>

<file path=xl/styles.xml><?xml version="1.0" encoding="utf-8"?>
<styleSheet xmlns="http://schemas.openxmlformats.org/spreadsheetml/2006/main">
  <numFmts count="6">
    <numFmt numFmtId="164" formatCode="0.00_ "/>
    <numFmt numFmtId="165" formatCode="#,##0.00_ "/>
    <numFmt numFmtId="166" formatCode="#,##0_ "/>
    <numFmt numFmtId="167" formatCode="0_ "/>
    <numFmt numFmtId="168" formatCode="0.000_ "/>
    <numFmt numFmtId="169" formatCode="0.0_ "/>
  </numFmts>
  <fonts count="44">
    <font>
      <sz val="12"/>
      <color theme="1"/>
      <name val="Calibri"/>
      <family val="2"/>
      <scheme val="minor"/>
    </font>
    <font>
      <sz val="12"/>
      <color rgb="FF006100"/>
      <name val="Calibri"/>
      <family val="2"/>
      <charset val="134"/>
      <scheme val="minor"/>
    </font>
    <font>
      <b/>
      <sz val="12"/>
      <color theme="1"/>
      <name val="Times New Roman"/>
      <family val="1"/>
    </font>
    <font>
      <sz val="9"/>
      <name val="Calibri"/>
      <family val="2"/>
      <charset val="134"/>
      <scheme val="minor"/>
    </font>
    <font>
      <sz val="9"/>
      <name val="宋体"/>
      <family val="3"/>
      <charset val="134"/>
    </font>
    <font>
      <sz val="12"/>
      <color theme="1"/>
      <name val="Times New Roman"/>
      <family val="1"/>
    </font>
    <font>
      <sz val="12"/>
      <name val="Times New Roman"/>
      <family val="1"/>
    </font>
    <font>
      <i/>
      <sz val="12"/>
      <color theme="1"/>
      <name val="Times New Roman"/>
      <family val="1"/>
    </font>
    <font>
      <sz val="12"/>
      <color rgb="FF000000"/>
      <name val="Times New Roman"/>
      <family val="1"/>
    </font>
    <font>
      <sz val="12"/>
      <color theme="1"/>
      <name val="宋体"/>
      <family val="2"/>
      <charset val="134"/>
    </font>
    <font>
      <sz val="12"/>
      <color rgb="FF0000FF"/>
      <name val="Times New Roman"/>
      <family val="1"/>
    </font>
    <font>
      <sz val="11"/>
      <color theme="1"/>
      <name val="Calibri"/>
      <family val="2"/>
      <charset val="134"/>
      <scheme val="minor"/>
    </font>
    <font>
      <i/>
      <sz val="12"/>
      <name val="宋体"/>
      <family val="3"/>
      <charset val="134"/>
    </font>
    <font>
      <sz val="12"/>
      <name val="Calibri"/>
      <family val="2"/>
      <charset val="134"/>
      <scheme val="minor"/>
    </font>
    <font>
      <sz val="9"/>
      <name val="Arial"/>
      <family val="2"/>
    </font>
    <font>
      <sz val="12"/>
      <color theme="1"/>
      <name val="Arial"/>
      <family val="2"/>
    </font>
    <font>
      <i/>
      <sz val="12"/>
      <color theme="1"/>
      <name val="宋体"/>
      <family val="3"/>
      <charset val="134"/>
    </font>
    <font>
      <u/>
      <sz val="11"/>
      <color theme="10"/>
      <name val="宋体"/>
      <family val="3"/>
      <charset val="134"/>
    </font>
    <font>
      <u/>
      <sz val="12"/>
      <color theme="10"/>
      <name val="Calibri"/>
      <family val="2"/>
      <charset val="134"/>
      <scheme val="minor"/>
    </font>
    <font>
      <vertAlign val="superscript"/>
      <sz val="12"/>
      <color theme="1"/>
      <name val="Times New Roman"/>
      <family val="1"/>
    </font>
    <font>
      <sz val="12"/>
      <color rgb="FF2536F0"/>
      <name val="Times New Roman"/>
      <family val="1"/>
    </font>
    <font>
      <sz val="12"/>
      <color rgb="FFFF0000"/>
      <name val="Calibri"/>
      <family val="2"/>
      <charset val="134"/>
      <scheme val="minor"/>
    </font>
    <font>
      <sz val="12"/>
      <color rgb="FF222222"/>
      <name val="Times New Roman"/>
      <family val="1"/>
    </font>
    <font>
      <sz val="12"/>
      <color rgb="FFFF0000"/>
      <name val="Times New Roman"/>
      <family val="1"/>
    </font>
    <font>
      <b/>
      <sz val="14"/>
      <color theme="1"/>
      <name val="Times New Roman"/>
      <family val="1"/>
    </font>
    <font>
      <i/>
      <sz val="12"/>
      <name val="Times New Roman"/>
      <family val="1"/>
    </font>
    <font>
      <sz val="12"/>
      <color rgb="FF262626"/>
      <name val="Times New Roman"/>
      <family val="1"/>
    </font>
    <font>
      <i/>
      <sz val="25"/>
      <color rgb="FF000000"/>
      <name val="Arial"/>
      <family val="2"/>
    </font>
    <font>
      <sz val="10"/>
      <color theme="1"/>
      <name val="Times New Roman"/>
      <family val="1"/>
    </font>
    <font>
      <b/>
      <sz val="12"/>
      <name val="Arial"/>
      <family val="2"/>
    </font>
    <font>
      <i/>
      <sz val="12"/>
      <name val="Arial"/>
      <family val="2"/>
    </font>
    <font>
      <sz val="12"/>
      <name val="Arial"/>
      <family val="2"/>
    </font>
    <font>
      <b/>
      <sz val="11"/>
      <color indexed="81"/>
      <name val="ＭＳ Ｐゴシック"/>
      <family val="2"/>
      <charset val="128"/>
    </font>
    <font>
      <sz val="14"/>
      <color rgb="FF333333"/>
      <name val="Helvetica Neue"/>
      <family val="2"/>
    </font>
    <font>
      <i/>
      <sz val="14"/>
      <color rgb="FF333333"/>
      <name val="Helvetica Neue"/>
      <family val="2"/>
    </font>
    <font>
      <sz val="12"/>
      <color theme="1"/>
      <name val="Cambria"/>
      <family val="1"/>
    </font>
    <font>
      <sz val="11"/>
      <color theme="1"/>
      <name val="Times New Roman"/>
      <family val="1"/>
    </font>
    <font>
      <b/>
      <sz val="12"/>
      <color theme="0"/>
      <name val="Times New Roman"/>
      <family val="1"/>
    </font>
    <font>
      <sz val="12"/>
      <color theme="0"/>
      <name val="Cambria"/>
      <family val="1"/>
    </font>
    <font>
      <b/>
      <sz val="12"/>
      <color theme="1"/>
      <name val="Arial"/>
      <family val="2"/>
    </font>
    <font>
      <sz val="9"/>
      <name val="Calibri"/>
      <family val="3"/>
      <charset val="134"/>
      <scheme val="minor"/>
    </font>
    <font>
      <i/>
      <sz val="12"/>
      <color theme="1"/>
      <name val="Arial"/>
      <family val="2"/>
    </font>
    <font>
      <sz val="12"/>
      <color theme="1"/>
      <name val="TimesNewRomanPSMT"/>
    </font>
    <font>
      <sz val="12"/>
      <color theme="1"/>
      <name val="TimesNewRomanPS"/>
    </font>
  </fonts>
  <fills count="9">
    <fill>
      <patternFill patternType="none"/>
    </fill>
    <fill>
      <patternFill patternType="gray125"/>
    </fill>
    <fill>
      <patternFill patternType="solid">
        <fgColor rgb="FFC6EFCE"/>
      </patternFill>
    </fill>
    <fill>
      <patternFill patternType="solid">
        <fgColor rgb="FFFFFF00"/>
      </patternFill>
    </fill>
    <fill>
      <patternFill patternType="solid">
        <fgColor theme="0" tint="-0.249977111117893"/>
        <bgColor indexed="64"/>
      </patternFill>
    </fill>
    <fill>
      <patternFill patternType="solid">
        <fgColor theme="9" tint="0.39997558519241921"/>
        <bgColor indexed="64"/>
      </patternFill>
    </fill>
    <fill>
      <patternFill patternType="solid">
        <fgColor rgb="FF000000"/>
        <bgColor indexed="64"/>
      </patternFill>
    </fill>
    <fill>
      <patternFill patternType="solid">
        <fgColor rgb="FFCCCCCC"/>
        <bgColor indexed="64"/>
      </patternFill>
    </fill>
    <fill>
      <patternFill patternType="solid">
        <fgColor rgb="FFC0C0C0"/>
        <bgColor indexed="64"/>
      </patternFill>
    </fill>
  </fills>
  <borders count="8">
    <border>
      <left/>
      <right/>
      <top/>
      <bottom/>
      <diagonal/>
    </border>
    <border>
      <left/>
      <right/>
      <top style="medium">
        <color auto="1"/>
      </top>
      <bottom style="medium">
        <color auto="1"/>
      </bottom>
      <diagonal/>
    </border>
    <border>
      <left/>
      <right/>
      <top/>
      <bottom style="medium">
        <color auto="1"/>
      </bottom>
      <diagonal/>
    </border>
    <border>
      <left/>
      <right/>
      <top style="medium">
        <color auto="1"/>
      </top>
      <bottom/>
      <diagonal/>
    </border>
    <border>
      <left style="medium">
        <color rgb="FF404040"/>
      </left>
      <right/>
      <top style="medium">
        <color rgb="FF404040"/>
      </top>
      <bottom style="medium">
        <color rgb="FF404040"/>
      </bottom>
      <diagonal/>
    </border>
    <border>
      <left/>
      <right/>
      <top style="medium">
        <color rgb="FF404040"/>
      </top>
      <bottom style="medium">
        <color rgb="FF404040"/>
      </bottom>
      <diagonal/>
    </border>
    <border>
      <left/>
      <right style="medium">
        <color rgb="FF404040"/>
      </right>
      <top style="medium">
        <color rgb="FF404040"/>
      </top>
      <bottom style="medium">
        <color rgb="FF404040"/>
      </bottom>
      <diagonal/>
    </border>
    <border>
      <left/>
      <right/>
      <top style="medium">
        <color rgb="FF404040"/>
      </top>
      <bottom/>
      <diagonal/>
    </border>
  </borders>
  <cellStyleXfs count="6">
    <xf numFmtId="0" fontId="0" fillId="0" borderId="0"/>
    <xf numFmtId="0" fontId="1" fillId="2" borderId="0" applyNumberFormat="0" applyBorder="0" applyAlignment="0" applyProtection="0"/>
    <xf numFmtId="0" fontId="11" fillId="3" borderId="0" applyNumberFormat="0" applyFont="0" applyBorder="0" applyAlignment="0" applyProtection="0">
      <alignment vertical="center"/>
    </xf>
    <xf numFmtId="0" fontId="17" fillId="0" borderId="0" applyNumberFormat="0" applyFill="0" applyBorder="0" applyAlignment="0" applyProtection="0">
      <alignment vertical="top"/>
      <protection locked="0"/>
    </xf>
    <xf numFmtId="0" fontId="18" fillId="0" borderId="0" applyNumberFormat="0" applyFill="0" applyBorder="0" applyAlignment="0" applyProtection="0"/>
    <xf numFmtId="0" fontId="21" fillId="0" borderId="0" applyNumberFormat="0" applyFill="0" applyBorder="0" applyAlignment="0" applyProtection="0"/>
  </cellStyleXfs>
  <cellXfs count="237">
    <xf numFmtId="0" fontId="0" fillId="0" borderId="0" xfId="0"/>
    <xf numFmtId="0" fontId="2" fillId="0" borderId="0" xfId="0" applyFont="1" applyFill="1"/>
    <xf numFmtId="0" fontId="5" fillId="0" borderId="0" xfId="0" applyFont="1"/>
    <xf numFmtId="0" fontId="5" fillId="0" borderId="0" xfId="2" applyFont="1" applyFill="1" applyAlignment="1"/>
    <xf numFmtId="0" fontId="0" fillId="0" borderId="0" xfId="2" applyFont="1" applyFill="1" applyAlignment="1"/>
    <xf numFmtId="0" fontId="5" fillId="0" borderId="0" xfId="0" applyFont="1" applyFill="1"/>
    <xf numFmtId="0" fontId="10" fillId="0" borderId="0" xfId="0" applyFont="1" applyFill="1"/>
    <xf numFmtId="0" fontId="6" fillId="0" borderId="0" xfId="0" applyFont="1" applyFill="1"/>
    <xf numFmtId="0" fontId="0" fillId="0" borderId="0" xfId="0" applyFill="1"/>
    <xf numFmtId="0" fontId="5" fillId="0" borderId="0" xfId="1" applyFont="1" applyFill="1"/>
    <xf numFmtId="0" fontId="15" fillId="0" borderId="0" xfId="0" applyFont="1" applyFill="1"/>
    <xf numFmtId="0" fontId="5" fillId="0" borderId="0" xfId="0" applyFont="1" applyFill="1" applyAlignment="1">
      <alignment horizontal="left" vertical="top"/>
    </xf>
    <xf numFmtId="0" fontId="5" fillId="0" borderId="0" xfId="0" applyFont="1" applyFill="1" applyAlignment="1">
      <alignment horizontal="left"/>
    </xf>
    <xf numFmtId="0" fontId="5" fillId="0" borderId="0" xfId="0" applyFont="1" applyFill="1" applyBorder="1"/>
    <xf numFmtId="0" fontId="16" fillId="0" borderId="0" xfId="0" applyFont="1" applyFill="1"/>
    <xf numFmtId="0" fontId="18" fillId="0" borderId="0" xfId="4"/>
    <xf numFmtId="0" fontId="9" fillId="0" borderId="0" xfId="0" applyFont="1" applyFill="1"/>
    <xf numFmtId="0" fontId="7" fillId="0" borderId="0" xfId="0" applyFont="1" applyFill="1"/>
    <xf numFmtId="0" fontId="5" fillId="0" borderId="0" xfId="0" applyFont="1" applyFill="1" applyAlignment="1">
      <alignment vertical="top"/>
    </xf>
    <xf numFmtId="0" fontId="7" fillId="0" borderId="0" xfId="1" applyFont="1" applyFill="1"/>
    <xf numFmtId="0" fontId="7" fillId="0" borderId="0" xfId="1" applyFont="1" applyFill="1" applyAlignment="1"/>
    <xf numFmtId="0" fontId="5" fillId="0" borderId="0" xfId="1" applyFont="1" applyFill="1" applyAlignment="1">
      <alignment horizontal="left"/>
    </xf>
    <xf numFmtId="0" fontId="7" fillId="0" borderId="0" xfId="0" applyFont="1" applyFill="1" applyBorder="1"/>
    <xf numFmtId="0" fontId="5" fillId="0" borderId="0" xfId="0" applyFont="1" applyFill="1" applyBorder="1" applyAlignment="1">
      <alignment horizontal="left"/>
    </xf>
    <xf numFmtId="0" fontId="7" fillId="0" borderId="0" xfId="0" applyFont="1" applyFill="1" applyAlignment="1">
      <alignment horizontal="left" vertical="top"/>
    </xf>
    <xf numFmtId="0" fontId="5" fillId="0" borderId="0" xfId="1" applyFont="1" applyFill="1" applyAlignment="1">
      <alignment vertical="top"/>
    </xf>
    <xf numFmtId="0" fontId="5" fillId="0" borderId="0" xfId="2" applyFont="1" applyFill="1" applyAlignment="1">
      <alignment horizontal="left"/>
    </xf>
    <xf numFmtId="0" fontId="5" fillId="0" borderId="0" xfId="1" applyFont="1" applyFill="1" applyBorder="1"/>
    <xf numFmtId="0" fontId="7" fillId="0" borderId="0" xfId="0" applyFont="1" applyFill="1" applyAlignment="1"/>
    <xf numFmtId="0" fontId="7" fillId="0" borderId="0" xfId="1" applyFont="1" applyFill="1" applyAlignment="1">
      <alignment vertical="top"/>
    </xf>
    <xf numFmtId="0" fontId="7" fillId="0" borderId="0" xfId="1" applyFont="1" applyFill="1" applyBorder="1"/>
    <xf numFmtId="0" fontId="2" fillId="0" borderId="1" xfId="0" applyFont="1" applyFill="1" applyBorder="1" applyAlignment="1">
      <alignment horizontal="left"/>
    </xf>
    <xf numFmtId="0" fontId="5" fillId="0" borderId="0" xfId="0" applyFont="1" applyFill="1" applyBorder="1" applyAlignment="1">
      <alignment horizontal="left" vertical="top"/>
    </xf>
    <xf numFmtId="0" fontId="5" fillId="0" borderId="1" xfId="0" applyFont="1" applyFill="1" applyBorder="1"/>
    <xf numFmtId="0" fontId="5" fillId="0" borderId="1" xfId="0" applyFont="1" applyFill="1" applyBorder="1" applyAlignment="1">
      <alignment horizontal="left" vertical="top"/>
    </xf>
    <xf numFmtId="0" fontId="2" fillId="0" borderId="1" xfId="1" applyFont="1" applyFill="1" applyBorder="1" applyAlignment="1"/>
    <xf numFmtId="0" fontId="5" fillId="0" borderId="1" xfId="2" applyFont="1" applyFill="1" applyBorder="1" applyAlignment="1"/>
    <xf numFmtId="0" fontId="2" fillId="0" borderId="0" xfId="0" applyFont="1" applyFill="1" applyBorder="1" applyAlignment="1">
      <alignment horizontal="left"/>
    </xf>
    <xf numFmtId="0" fontId="2" fillId="0" borderId="0" xfId="0" applyFont="1" applyFill="1" applyBorder="1" applyAlignment="1">
      <alignment horizontal="left" vertical="top"/>
    </xf>
    <xf numFmtId="0" fontId="5" fillId="0" borderId="2" xfId="0" applyFont="1" applyFill="1" applyBorder="1"/>
    <xf numFmtId="0" fontId="2" fillId="0" borderId="0" xfId="0" applyFont="1" applyFill="1" applyBorder="1"/>
    <xf numFmtId="0" fontId="2" fillId="0" borderId="0" xfId="1" applyFont="1" applyFill="1" applyBorder="1" applyAlignment="1"/>
    <xf numFmtId="0" fontId="0" fillId="0" borderId="0" xfId="0" applyBorder="1"/>
    <xf numFmtId="0" fontId="15" fillId="0" borderId="1" xfId="0" applyFont="1" applyFill="1" applyBorder="1"/>
    <xf numFmtId="0" fontId="5" fillId="0" borderId="3" xfId="0" applyFont="1" applyFill="1" applyBorder="1"/>
    <xf numFmtId="0" fontId="7" fillId="0" borderId="3" xfId="0" applyFont="1" applyFill="1" applyBorder="1"/>
    <xf numFmtId="0" fontId="5" fillId="0" borderId="3" xfId="0" applyFont="1" applyFill="1" applyBorder="1" applyAlignment="1">
      <alignment horizontal="left" vertical="top"/>
    </xf>
    <xf numFmtId="0" fontId="7" fillId="0" borderId="0" xfId="0" applyFont="1" applyFill="1" applyAlignment="1">
      <alignment horizontal="left"/>
    </xf>
    <xf numFmtId="38" fontId="0" fillId="0" borderId="0" xfId="0" applyNumberFormat="1" applyAlignment="1">
      <alignment horizontal="left"/>
    </xf>
    <xf numFmtId="38" fontId="5" fillId="0" borderId="0" xfId="0" applyNumberFormat="1" applyFont="1" applyFill="1" applyBorder="1" applyAlignment="1">
      <alignment horizontal="left"/>
    </xf>
    <xf numFmtId="0" fontId="0" fillId="0" borderId="0" xfId="0" applyAlignment="1">
      <alignment horizontal="left"/>
    </xf>
    <xf numFmtId="0" fontId="6" fillId="0" borderId="0" xfId="1" applyFont="1" applyFill="1"/>
    <xf numFmtId="0" fontId="25" fillId="0" borderId="0" xfId="1" applyFont="1" applyFill="1"/>
    <xf numFmtId="0" fontId="5" fillId="0" borderId="0" xfId="1" applyFont="1" applyFill="1" applyAlignment="1">
      <alignment horizontal="right"/>
    </xf>
    <xf numFmtId="49" fontId="26" fillId="0" borderId="0" xfId="1" applyNumberFormat="1" applyFont="1" applyFill="1"/>
    <xf numFmtId="0" fontId="26" fillId="0" borderId="0" xfId="1" applyFont="1" applyFill="1"/>
    <xf numFmtId="0" fontId="5" fillId="0" borderId="0" xfId="1" applyFont="1" applyFill="1" applyAlignment="1">
      <alignment horizontal="left" vertical="top"/>
    </xf>
    <xf numFmtId="0" fontId="6" fillId="0" borderId="0" xfId="1" applyFont="1" applyFill="1" applyAlignment="1">
      <alignment horizontal="left"/>
    </xf>
    <xf numFmtId="0" fontId="25" fillId="0" borderId="0" xfId="1" applyFont="1" applyFill="1" applyAlignment="1">
      <alignment horizontal="left"/>
    </xf>
    <xf numFmtId="49" fontId="6" fillId="0" borderId="0" xfId="1" applyNumberFormat="1" applyFont="1" applyFill="1"/>
    <xf numFmtId="0" fontId="6" fillId="0" borderId="0" xfId="1" applyFont="1" applyFill="1" applyAlignment="1">
      <alignment horizontal="right"/>
    </xf>
    <xf numFmtId="0" fontId="6" fillId="0" borderId="0" xfId="0" applyFont="1" applyFill="1" applyAlignment="1">
      <alignment horizontal="left"/>
    </xf>
    <xf numFmtId="0" fontId="5" fillId="0" borderId="0" xfId="0" applyFont="1" applyFill="1" applyBorder="1" applyAlignment="1"/>
    <xf numFmtId="0" fontId="0" fillId="0" borderId="0" xfId="0" applyAlignment="1"/>
    <xf numFmtId="0" fontId="5" fillId="0" borderId="0" xfId="2" applyFont="1" applyFill="1" applyAlignment="1">
      <alignment horizontal="left" vertical="top"/>
    </xf>
    <xf numFmtId="0" fontId="2" fillId="0" borderId="1" xfId="0" applyFont="1" applyFill="1" applyBorder="1" applyAlignment="1">
      <alignment horizontal="left" vertical="center"/>
    </xf>
    <xf numFmtId="0" fontId="2" fillId="0" borderId="1" xfId="0" applyFont="1" applyFill="1" applyBorder="1" applyAlignment="1">
      <alignment vertical="center"/>
    </xf>
    <xf numFmtId="38" fontId="2" fillId="0" borderId="1" xfId="0" applyNumberFormat="1" applyFont="1" applyFill="1" applyBorder="1" applyAlignment="1">
      <alignment horizontal="left" vertical="center"/>
    </xf>
    <xf numFmtId="0" fontId="27" fillId="0" borderId="0" xfId="0" applyFont="1"/>
    <xf numFmtId="38" fontId="2" fillId="0" borderId="1" xfId="0" applyNumberFormat="1" applyFont="1" applyFill="1" applyBorder="1" applyAlignment="1">
      <alignment horizontal="left" vertical="center" wrapText="1"/>
    </xf>
    <xf numFmtId="164" fontId="0" fillId="0" borderId="0" xfId="0" applyNumberFormat="1" applyAlignment="1">
      <alignment horizontal="left"/>
    </xf>
    <xf numFmtId="166" fontId="0" fillId="0" borderId="0" xfId="0" applyNumberFormat="1" applyAlignment="1">
      <alignment horizontal="left"/>
    </xf>
    <xf numFmtId="165" fontId="0" fillId="0" borderId="0" xfId="0" applyNumberFormat="1" applyAlignment="1">
      <alignment horizontal="left"/>
    </xf>
    <xf numFmtId="0" fontId="7" fillId="0" borderId="0" xfId="0" applyFont="1" applyFill="1" applyBorder="1" applyAlignment="1"/>
    <xf numFmtId="0" fontId="7" fillId="0" borderId="0" xfId="0" applyFont="1" applyFill="1" applyBorder="1" applyAlignment="1">
      <alignment horizontal="left" vertical="top"/>
    </xf>
    <xf numFmtId="0" fontId="5" fillId="0" borderId="0" xfId="2" applyFont="1" applyFill="1" applyBorder="1" applyAlignment="1"/>
    <xf numFmtId="0" fontId="7" fillId="0" borderId="0" xfId="1" applyFont="1" applyFill="1" applyBorder="1" applyAlignment="1"/>
    <xf numFmtId="0" fontId="5" fillId="0" borderId="0" xfId="1" applyFont="1" applyFill="1" applyBorder="1" applyAlignment="1">
      <alignment vertical="center"/>
    </xf>
    <xf numFmtId="0" fontId="5" fillId="0" borderId="0" xfId="1" applyFont="1" applyFill="1" applyBorder="1" applyAlignment="1"/>
    <xf numFmtId="0" fontId="7" fillId="0" borderId="0" xfId="1" applyFont="1" applyFill="1" applyBorder="1" applyAlignment="1">
      <alignment vertical="top"/>
    </xf>
    <xf numFmtId="0" fontId="5" fillId="0" borderId="0" xfId="1" applyFont="1" applyFill="1" applyBorder="1" applyAlignment="1">
      <alignment vertical="top"/>
    </xf>
    <xf numFmtId="14" fontId="5" fillId="0" borderId="0" xfId="0" applyNumberFormat="1" applyFont="1" applyFill="1" applyBorder="1" applyAlignment="1"/>
    <xf numFmtId="38" fontId="0" fillId="0" borderId="0" xfId="0" applyNumberFormat="1" applyBorder="1" applyAlignment="1">
      <alignment horizontal="left"/>
    </xf>
    <xf numFmtId="164" fontId="0" fillId="0" borderId="0" xfId="0" applyNumberFormat="1" applyBorder="1" applyAlignment="1">
      <alignment horizontal="left"/>
    </xf>
    <xf numFmtId="166" fontId="0" fillId="0" borderId="0" xfId="0" applyNumberFormat="1" applyBorder="1" applyAlignment="1">
      <alignment horizontal="left"/>
    </xf>
    <xf numFmtId="165" fontId="0" fillId="0" borderId="0" xfId="0" applyNumberFormat="1" applyBorder="1" applyAlignment="1">
      <alignment horizontal="left"/>
    </xf>
    <xf numFmtId="0" fontId="0" fillId="0" borderId="0" xfId="0" applyBorder="1" applyAlignment="1">
      <alignment horizontal="left"/>
    </xf>
    <xf numFmtId="14" fontId="5" fillId="0" borderId="0" xfId="1" applyNumberFormat="1" applyFont="1" applyFill="1" applyBorder="1" applyAlignment="1"/>
    <xf numFmtId="0" fontId="18" fillId="0" borderId="0" xfId="4" applyBorder="1"/>
    <xf numFmtId="0" fontId="0" fillId="0" borderId="0" xfId="0" applyBorder="1" applyAlignment="1"/>
    <xf numFmtId="164" fontId="5" fillId="0" borderId="0" xfId="0" applyNumberFormat="1" applyFont="1" applyFill="1" applyBorder="1" applyAlignment="1">
      <alignment horizontal="left"/>
    </xf>
    <xf numFmtId="166" fontId="5" fillId="0" borderId="0" xfId="0" applyNumberFormat="1" applyFont="1" applyFill="1" applyBorder="1" applyAlignment="1">
      <alignment horizontal="left"/>
    </xf>
    <xf numFmtId="165" fontId="5" fillId="0" borderId="0" xfId="0" applyNumberFormat="1" applyFont="1" applyFill="1" applyBorder="1" applyAlignment="1">
      <alignment horizontal="left"/>
    </xf>
    <xf numFmtId="0" fontId="5" fillId="0" borderId="0" xfId="4" applyFont="1" applyFill="1" applyBorder="1"/>
    <xf numFmtId="0" fontId="0" fillId="0" borderId="0" xfId="0" applyFill="1" applyBorder="1"/>
    <xf numFmtId="0" fontId="7" fillId="0" borderId="0" xfId="0" applyFont="1" applyFill="1" applyBorder="1" applyAlignment="1">
      <alignment horizontal="left"/>
    </xf>
    <xf numFmtId="0" fontId="7" fillId="0" borderId="2" xfId="1" applyFont="1" applyFill="1" applyBorder="1"/>
    <xf numFmtId="0" fontId="5" fillId="0" borderId="2" xfId="0" applyFont="1" applyFill="1" applyBorder="1" applyAlignment="1"/>
    <xf numFmtId="0" fontId="2" fillId="0" borderId="0" xfId="4" applyFont="1" applyFill="1" applyBorder="1"/>
    <xf numFmtId="0" fontId="7" fillId="0" borderId="0" xfId="2" applyFont="1" applyFill="1" applyBorder="1" applyAlignment="1"/>
    <xf numFmtId="38"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38" fontId="5" fillId="0" borderId="0" xfId="2" applyNumberFormat="1" applyFont="1" applyFill="1" applyBorder="1" applyAlignment="1">
      <alignment horizontal="right"/>
    </xf>
    <xf numFmtId="38" fontId="5" fillId="0" borderId="0" xfId="1" applyNumberFormat="1" applyFont="1" applyFill="1" applyBorder="1" applyAlignment="1">
      <alignment horizontal="right" vertical="center"/>
    </xf>
    <xf numFmtId="164" fontId="5" fillId="0" borderId="0" xfId="2" applyNumberFormat="1" applyFont="1" applyFill="1" applyBorder="1" applyAlignment="1">
      <alignment horizontal="right"/>
    </xf>
    <xf numFmtId="38" fontId="5" fillId="0" borderId="0" xfId="1" applyNumberFormat="1" applyFont="1" applyFill="1" applyBorder="1" applyAlignment="1">
      <alignment horizontal="right"/>
    </xf>
    <xf numFmtId="38" fontId="5" fillId="0" borderId="0" xfId="1" applyNumberFormat="1" applyFont="1" applyFill="1" applyBorder="1" applyAlignment="1">
      <alignment horizontal="right" vertical="top"/>
    </xf>
    <xf numFmtId="0" fontId="5" fillId="0" borderId="0" xfId="1" applyFont="1" applyFill="1" applyBorder="1" applyAlignment="1">
      <alignment horizontal="right"/>
    </xf>
    <xf numFmtId="38" fontId="5" fillId="0" borderId="0" xfId="5" applyNumberFormat="1" applyFont="1" applyFill="1" applyBorder="1" applyAlignment="1">
      <alignment horizontal="right"/>
    </xf>
    <xf numFmtId="164" fontId="5" fillId="0" borderId="0" xfId="5" applyNumberFormat="1" applyFont="1" applyFill="1" applyBorder="1" applyAlignment="1">
      <alignment horizontal="right"/>
    </xf>
    <xf numFmtId="38" fontId="5" fillId="0" borderId="2" xfId="0" applyNumberFormat="1" applyFont="1" applyFill="1" applyBorder="1" applyAlignment="1">
      <alignment horizontal="right"/>
    </xf>
    <xf numFmtId="164" fontId="5" fillId="0" borderId="2" xfId="0" applyNumberFormat="1" applyFont="1" applyFill="1" applyBorder="1" applyAlignment="1">
      <alignment horizontal="right"/>
    </xf>
    <xf numFmtId="38" fontId="7" fillId="0" borderId="0" xfId="1" applyNumberFormat="1" applyFont="1" applyFill="1" applyBorder="1" applyAlignment="1">
      <alignment horizontal="right"/>
    </xf>
    <xf numFmtId="40" fontId="5" fillId="0" borderId="0" xfId="0" applyNumberFormat="1" applyFont="1" applyFill="1" applyBorder="1" applyAlignment="1">
      <alignment horizontal="right"/>
    </xf>
    <xf numFmtId="40" fontId="5" fillId="0" borderId="2" xfId="0" applyNumberFormat="1" applyFont="1" applyFill="1" applyBorder="1" applyAlignment="1">
      <alignment horizontal="right"/>
    </xf>
    <xf numFmtId="0" fontId="2" fillId="0" borderId="0" xfId="0" applyFont="1"/>
    <xf numFmtId="0" fontId="2" fillId="0" borderId="1" xfId="0" applyFont="1" applyBorder="1" applyAlignment="1">
      <alignment vertical="center"/>
    </xf>
    <xf numFmtId="0" fontId="2" fillId="0" borderId="1" xfId="0" applyNumberFormat="1" applyFont="1" applyBorder="1" applyAlignment="1">
      <alignment horizontal="center" vertical="center" wrapText="1"/>
    </xf>
    <xf numFmtId="0" fontId="28" fillId="4" borderId="0" xfId="0" applyFont="1" applyFill="1"/>
    <xf numFmtId="0" fontId="5" fillId="4" borderId="0" xfId="0" applyFont="1" applyFill="1"/>
    <xf numFmtId="167" fontId="5" fillId="4" borderId="0" xfId="0" applyNumberFormat="1" applyFont="1" applyFill="1"/>
    <xf numFmtId="168" fontId="5" fillId="4" borderId="0" xfId="0" applyNumberFormat="1" applyFont="1" applyFill="1"/>
    <xf numFmtId="0" fontId="28" fillId="0" borderId="0" xfId="0" applyFont="1" applyFill="1"/>
    <xf numFmtId="167" fontId="5" fillId="0" borderId="0" xfId="0" applyNumberFormat="1" applyFont="1" applyFill="1"/>
    <xf numFmtId="0" fontId="5" fillId="0" borderId="0" xfId="0" applyFont="1" applyFill="1" applyAlignment="1">
      <alignment horizontal="right"/>
    </xf>
    <xf numFmtId="0" fontId="28" fillId="0" borderId="2" xfId="0" applyFont="1" applyFill="1" applyBorder="1"/>
    <xf numFmtId="167" fontId="5" fillId="0" borderId="2" xfId="0" applyNumberFormat="1" applyFont="1" applyFill="1" applyBorder="1"/>
    <xf numFmtId="0" fontId="5" fillId="0" borderId="2" xfId="0" applyFont="1" applyFill="1" applyBorder="1" applyAlignment="1">
      <alignment horizontal="right"/>
    </xf>
    <xf numFmtId="0" fontId="28" fillId="5" borderId="0" xfId="0" applyFont="1" applyFill="1"/>
    <xf numFmtId="0" fontId="5" fillId="5" borderId="0" xfId="0" applyFont="1" applyFill="1"/>
    <xf numFmtId="167" fontId="5" fillId="5" borderId="0" xfId="0" applyNumberFormat="1" applyFont="1" applyFill="1"/>
    <xf numFmtId="168" fontId="5" fillId="5" borderId="0" xfId="0" applyNumberFormat="1" applyFont="1" applyFill="1"/>
    <xf numFmtId="0" fontId="31" fillId="0" borderId="0" xfId="0" applyFont="1" applyFill="1" applyAlignment="1">
      <alignment horizontal="right"/>
    </xf>
    <xf numFmtId="0" fontId="31" fillId="0" borderId="2" xfId="0" applyFont="1" applyFill="1" applyBorder="1" applyAlignment="1">
      <alignment horizontal="right"/>
    </xf>
    <xf numFmtId="0" fontId="31" fillId="0" borderId="0" xfId="0" applyFont="1" applyFill="1"/>
    <xf numFmtId="49" fontId="31" fillId="0" borderId="0" xfId="0" applyNumberFormat="1" applyFont="1" applyFill="1"/>
    <xf numFmtId="0" fontId="31" fillId="0" borderId="0" xfId="0" applyFont="1" applyFill="1" applyAlignment="1">
      <alignment horizontal="right" wrapText="1"/>
    </xf>
    <xf numFmtId="0" fontId="31" fillId="0" borderId="2" xfId="0" applyFont="1" applyFill="1" applyBorder="1"/>
    <xf numFmtId="169" fontId="31" fillId="0" borderId="2" xfId="0" applyNumberFormat="1" applyFont="1" applyFill="1" applyBorder="1"/>
    <xf numFmtId="49" fontId="31" fillId="0" borderId="2" xfId="0" applyNumberFormat="1" applyFont="1" applyFill="1" applyBorder="1"/>
    <xf numFmtId="0" fontId="31" fillId="0" borderId="2" xfId="0" applyFont="1" applyFill="1" applyBorder="1" applyAlignment="1">
      <alignment horizontal="right" wrapText="1"/>
    </xf>
    <xf numFmtId="169" fontId="31" fillId="0" borderId="0" xfId="0" applyNumberFormat="1" applyFont="1" applyFill="1"/>
    <xf numFmtId="0" fontId="31" fillId="0" borderId="0" xfId="0" applyFont="1" applyFill="1" applyAlignment="1">
      <alignment vertical="top"/>
    </xf>
    <xf numFmtId="0" fontId="31" fillId="0" borderId="0" xfId="0" applyFont="1" applyFill="1" applyAlignment="1">
      <alignment horizontal="right" vertical="top"/>
    </xf>
    <xf numFmtId="169" fontId="31" fillId="0" borderId="0" xfId="0" applyNumberFormat="1" applyFont="1" applyFill="1" applyAlignment="1">
      <alignment vertical="top"/>
    </xf>
    <xf numFmtId="49" fontId="31" fillId="0" borderId="0" xfId="0" applyNumberFormat="1" applyFont="1" applyFill="1" applyAlignment="1">
      <alignment vertical="top"/>
    </xf>
    <xf numFmtId="0" fontId="31" fillId="0" borderId="0" xfId="0" applyFont="1" applyFill="1" applyAlignment="1">
      <alignment horizontal="right" vertical="top" wrapText="1"/>
    </xf>
    <xf numFmtId="49" fontId="15" fillId="0" borderId="0" xfId="0" applyNumberFormat="1" applyFont="1" applyFill="1" applyAlignment="1">
      <alignment vertical="top"/>
    </xf>
    <xf numFmtId="0" fontId="31" fillId="0" borderId="0" xfId="0" applyFont="1" applyFill="1" applyAlignment="1">
      <alignment vertical="top" wrapText="1"/>
    </xf>
    <xf numFmtId="0" fontId="31" fillId="0" borderId="0" xfId="0" applyFont="1" applyFill="1" applyAlignment="1">
      <alignment vertical="center"/>
    </xf>
    <xf numFmtId="0" fontId="31" fillId="0" borderId="1" xfId="0" applyFont="1" applyFill="1" applyBorder="1" applyAlignment="1">
      <alignment horizontal="center" vertical="center" wrapText="1"/>
    </xf>
    <xf numFmtId="0" fontId="31" fillId="0" borderId="1" xfId="0" applyFont="1" applyFill="1" applyBorder="1" applyAlignment="1">
      <alignment vertical="top" wrapText="1"/>
    </xf>
    <xf numFmtId="49" fontId="31" fillId="0" borderId="1" xfId="0" applyNumberFormat="1" applyFont="1" applyFill="1" applyBorder="1" applyAlignment="1">
      <alignment horizontal="center" vertical="center" wrapText="1"/>
    </xf>
    <xf numFmtId="0" fontId="31" fillId="0" borderId="1" xfId="0" applyFont="1" applyFill="1" applyBorder="1" applyAlignment="1">
      <alignment horizontal="right" vertical="center" wrapText="1"/>
    </xf>
    <xf numFmtId="0" fontId="33" fillId="0" borderId="0" xfId="0" applyFont="1"/>
    <xf numFmtId="0" fontId="29" fillId="0" borderId="0" xfId="0" applyFont="1" applyFill="1"/>
    <xf numFmtId="0" fontId="35" fillId="0" borderId="0" xfId="0" applyFont="1"/>
    <xf numFmtId="0" fontId="37" fillId="6" borderId="0" xfId="0" applyFont="1" applyFill="1" applyAlignment="1">
      <alignment horizontal="center" vertical="center" wrapText="1"/>
    </xf>
    <xf numFmtId="0" fontId="5" fillId="0" borderId="0" xfId="0" applyFont="1" applyAlignment="1">
      <alignment horizontal="justify" vertical="center" wrapText="1"/>
    </xf>
    <xf numFmtId="0" fontId="6" fillId="0" borderId="0" xfId="0" applyFont="1" applyAlignment="1">
      <alignment horizontal="justify" vertical="center" wrapText="1"/>
    </xf>
    <xf numFmtId="0" fontId="5" fillId="7" borderId="0" xfId="0" applyFont="1" applyFill="1" applyAlignment="1">
      <alignment horizontal="justify" vertical="center" wrapText="1"/>
    </xf>
    <xf numFmtId="0" fontId="6" fillId="7" borderId="0" xfId="0" applyFont="1" applyFill="1" applyAlignment="1">
      <alignment horizontal="justify" vertical="center" wrapText="1"/>
    </xf>
    <xf numFmtId="0" fontId="7" fillId="0" borderId="0" xfId="0" applyFont="1" applyAlignment="1">
      <alignment horizontal="justify" vertical="center" wrapText="1"/>
    </xf>
    <xf numFmtId="0" fontId="7" fillId="7" borderId="0" xfId="0" applyFont="1" applyFill="1" applyAlignment="1">
      <alignment horizontal="justify" vertical="center" wrapText="1"/>
    </xf>
    <xf numFmtId="0" fontId="5" fillId="0" borderId="0" xfId="0" applyFont="1" applyAlignment="1">
      <alignment horizontal="left" vertical="center"/>
    </xf>
    <xf numFmtId="0" fontId="2" fillId="0" borderId="0" xfId="0" applyFont="1" applyAlignment="1">
      <alignment horizontal="left" vertical="center"/>
    </xf>
    <xf numFmtId="0" fontId="5" fillId="0" borderId="0" xfId="0" applyFont="1" applyAlignment="1">
      <alignment horizontal="center" vertical="center"/>
    </xf>
    <xf numFmtId="0" fontId="2" fillId="8" borderId="0" xfId="0" applyFont="1" applyFill="1" applyAlignment="1">
      <alignment horizontal="justify" vertical="center"/>
    </xf>
    <xf numFmtId="0" fontId="5" fillId="8" borderId="0" xfId="0" applyFont="1" applyFill="1" applyAlignment="1">
      <alignment horizontal="center" vertical="center"/>
    </xf>
    <xf numFmtId="0" fontId="2" fillId="8" borderId="0" xfId="0" applyFont="1" applyFill="1" applyAlignment="1">
      <alignment horizontal="left" vertical="center"/>
    </xf>
    <xf numFmtId="0" fontId="38" fillId="6" borderId="4" xfId="0" applyFont="1" applyFill="1" applyBorder="1" applyAlignment="1">
      <alignment vertical="top"/>
    </xf>
    <xf numFmtId="0" fontId="5" fillId="0" borderId="0" xfId="0" applyFont="1" applyAlignment="1">
      <alignment horizontal="justify" vertical="center"/>
    </xf>
    <xf numFmtId="0" fontId="0" fillId="0" borderId="0" xfId="0" applyFont="1"/>
    <xf numFmtId="0" fontId="37" fillId="6" borderId="0" xfId="0" applyFont="1" applyFill="1" applyAlignment="1">
      <alignment horizontal="center" vertical="center"/>
    </xf>
    <xf numFmtId="0" fontId="5" fillId="7" borderId="0" xfId="0" applyFont="1" applyFill="1" applyAlignment="1">
      <alignment horizontal="left" vertical="center"/>
    </xf>
    <xf numFmtId="0" fontId="5" fillId="7" borderId="0" xfId="0" applyFont="1" applyFill="1" applyAlignment="1">
      <alignment horizontal="right" vertical="center"/>
    </xf>
    <xf numFmtId="0" fontId="5" fillId="0" borderId="0" xfId="0" applyFont="1" applyAlignment="1">
      <alignment horizontal="right" vertical="center"/>
    </xf>
    <xf numFmtId="0" fontId="2" fillId="0" borderId="1" xfId="0" applyFont="1" applyFill="1" applyBorder="1"/>
    <xf numFmtId="164" fontId="5" fillId="0" borderId="0" xfId="0" applyNumberFormat="1" applyFont="1" applyFill="1" applyAlignment="1">
      <alignment horizontal="left"/>
    </xf>
    <xf numFmtId="0" fontId="7" fillId="0" borderId="2" xfId="0" applyFont="1" applyFill="1" applyBorder="1"/>
    <xf numFmtId="0" fontId="5" fillId="0" borderId="2" xfId="0" applyFont="1" applyFill="1" applyBorder="1" applyAlignment="1">
      <alignment horizontal="left"/>
    </xf>
    <xf numFmtId="164" fontId="5" fillId="0" borderId="2" xfId="0" applyNumberFormat="1" applyFont="1" applyFill="1" applyBorder="1" applyAlignment="1">
      <alignment horizontal="left"/>
    </xf>
    <xf numFmtId="0" fontId="24" fillId="0" borderId="0" xfId="0" applyFont="1" applyFill="1" applyBorder="1"/>
    <xf numFmtId="0" fontId="5" fillId="0" borderId="1" xfId="0" applyFont="1" applyFill="1" applyBorder="1" applyAlignment="1">
      <alignment horizontal="left"/>
    </xf>
    <xf numFmtId="0" fontId="23" fillId="0" borderId="0" xfId="0" applyFont="1" applyFill="1"/>
    <xf numFmtId="0" fontId="13" fillId="0" borderId="0" xfId="0" applyFont="1" applyFill="1"/>
    <xf numFmtId="0" fontId="7" fillId="0" borderId="0" xfId="1" applyFont="1" applyFill="1" applyAlignment="1">
      <alignment vertical="center"/>
    </xf>
    <xf numFmtId="0" fontId="20" fillId="0" borderId="0" xfId="0" applyFont="1" applyFill="1" applyAlignment="1">
      <alignment horizontal="left"/>
    </xf>
    <xf numFmtId="0" fontId="20" fillId="0" borderId="0" xfId="0" applyFont="1" applyFill="1"/>
    <xf numFmtId="0" fontId="5" fillId="0" borderId="2" xfId="2" applyFont="1" applyFill="1" applyBorder="1" applyAlignment="1"/>
    <xf numFmtId="0" fontId="22" fillId="0" borderId="0" xfId="0" applyFont="1" applyFill="1"/>
    <xf numFmtId="0" fontId="39" fillId="0" borderId="0" xfId="0" applyFont="1" applyAlignment="1">
      <alignment horizontal="left"/>
    </xf>
    <xf numFmtId="0" fontId="15" fillId="0" borderId="0" xfId="0" applyFont="1"/>
    <xf numFmtId="49" fontId="15" fillId="0" borderId="0" xfId="0" applyNumberFormat="1" applyFont="1"/>
    <xf numFmtId="0" fontId="0" fillId="0" borderId="0" xfId="0" applyFont="1" applyAlignment="1">
      <alignment horizontal="center"/>
    </xf>
    <xf numFmtId="49" fontId="15" fillId="0" borderId="0" xfId="1" applyNumberFormat="1" applyFont="1" applyFill="1" applyAlignment="1">
      <alignment horizontal="center"/>
    </xf>
    <xf numFmtId="49" fontId="15" fillId="0" borderId="0" xfId="0" applyNumberFormat="1" applyFont="1" applyFill="1" applyAlignment="1">
      <alignment horizontal="center"/>
    </xf>
    <xf numFmtId="0" fontId="5" fillId="0" borderId="0" xfId="0" applyFont="1" applyAlignment="1">
      <alignment horizontal="left" vertical="top"/>
    </xf>
    <xf numFmtId="0" fontId="5" fillId="0" borderId="0" xfId="0" applyFont="1" applyFill="1" applyAlignment="1">
      <alignment wrapText="1"/>
    </xf>
    <xf numFmtId="0" fontId="0" fillId="0" borderId="0" xfId="0" applyFont="1" applyBorder="1"/>
    <xf numFmtId="0" fontId="2" fillId="6" borderId="0" xfId="0" applyFont="1" applyFill="1" applyAlignment="1">
      <alignment horizontal="center" vertical="center"/>
    </xf>
    <xf numFmtId="0" fontId="39" fillId="0" borderId="1" xfId="0" applyFont="1" applyFill="1" applyBorder="1" applyAlignment="1">
      <alignment horizontal="left"/>
    </xf>
    <xf numFmtId="0" fontId="39" fillId="0" borderId="1" xfId="0" applyFont="1" applyFill="1" applyBorder="1" applyAlignment="1">
      <alignment horizontal="right"/>
    </xf>
    <xf numFmtId="49" fontId="39" fillId="0" borderId="1" xfId="0" applyNumberFormat="1" applyFont="1" applyFill="1" applyBorder="1" applyAlignment="1">
      <alignment horizontal="right"/>
    </xf>
    <xf numFmtId="0" fontId="41" fillId="0" borderId="0" xfId="0" applyFont="1" applyFill="1" applyAlignment="1">
      <alignment horizontal="left"/>
    </xf>
    <xf numFmtId="0" fontId="41" fillId="0" borderId="0" xfId="0" applyFont="1" applyFill="1" applyBorder="1" applyAlignment="1">
      <alignment horizontal="left"/>
    </xf>
    <xf numFmtId="0" fontId="41" fillId="0" borderId="0" xfId="1" applyFont="1" applyFill="1" applyAlignment="1">
      <alignment horizontal="left"/>
    </xf>
    <xf numFmtId="0" fontId="41" fillId="0" borderId="0" xfId="2" applyFont="1" applyFill="1" applyAlignment="1">
      <alignment horizontal="left"/>
    </xf>
    <xf numFmtId="0" fontId="41" fillId="0" borderId="0" xfId="0" applyFont="1" applyFill="1" applyAlignment="1">
      <alignment horizontal="left" vertical="top"/>
    </xf>
    <xf numFmtId="49" fontId="15" fillId="0" borderId="0" xfId="0" applyNumberFormat="1" applyFont="1" applyAlignment="1">
      <alignment horizontal="center"/>
    </xf>
    <xf numFmtId="0" fontId="41" fillId="0" borderId="0" xfId="1" applyFont="1" applyFill="1" applyBorder="1" applyAlignment="1">
      <alignment horizontal="left"/>
    </xf>
    <xf numFmtId="0" fontId="41" fillId="0" borderId="2" xfId="0" applyFont="1" applyFill="1" applyBorder="1" applyAlignment="1">
      <alignment horizontal="left"/>
    </xf>
    <xf numFmtId="0" fontId="0" fillId="0" borderId="0" xfId="0" applyFont="1" applyFill="1" applyAlignment="1">
      <alignment horizontal="left"/>
    </xf>
    <xf numFmtId="164" fontId="0" fillId="0" borderId="0" xfId="0" applyNumberFormat="1" applyFont="1" applyFill="1" applyAlignment="1">
      <alignment horizontal="left"/>
    </xf>
    <xf numFmtId="164" fontId="0" fillId="0" borderId="2" xfId="0" applyNumberFormat="1" applyFont="1" applyFill="1" applyBorder="1" applyAlignment="1">
      <alignment horizontal="left"/>
    </xf>
    <xf numFmtId="0" fontId="5" fillId="0" borderId="0" xfId="0" applyFont="1" applyFill="1" applyBorder="1" applyAlignment="1">
      <alignment vertical="top"/>
    </xf>
    <xf numFmtId="0" fontId="7" fillId="0" borderId="0" xfId="0" applyFont="1" applyFill="1" applyAlignment="1">
      <alignment vertical="top"/>
    </xf>
    <xf numFmtId="0" fontId="5" fillId="0" borderId="0" xfId="0" applyFont="1" applyFill="1" applyBorder="1" applyAlignment="1">
      <alignment horizontal="left" vertical="center" wrapText="1"/>
    </xf>
    <xf numFmtId="0" fontId="0" fillId="0" borderId="0" xfId="0" applyFill="1" applyAlignment="1">
      <alignment horizontal="left"/>
    </xf>
    <xf numFmtId="0" fontId="5" fillId="0" borderId="0" xfId="0" applyFont="1" applyAlignment="1">
      <alignment vertical="center" wrapText="1"/>
    </xf>
    <xf numFmtId="0" fontId="36" fillId="0" borderId="0" xfId="0" applyFont="1" applyAlignment="1">
      <alignment horizontal="left" vertical="center" wrapText="1"/>
    </xf>
    <xf numFmtId="0" fontId="36" fillId="0" borderId="0" xfId="0" applyFont="1" applyAlignment="1">
      <alignment wrapText="1"/>
    </xf>
    <xf numFmtId="0" fontId="5" fillId="0" borderId="0" xfId="0" applyFont="1" applyAlignment="1">
      <alignment horizontal="justify" vertical="center" wrapText="1"/>
    </xf>
    <xf numFmtId="0" fontId="7" fillId="0" borderId="0" xfId="0" applyFont="1" applyAlignment="1">
      <alignment horizontal="justify" vertical="center" wrapText="1"/>
    </xf>
    <xf numFmtId="0" fontId="5" fillId="0" borderId="0" xfId="0" applyFont="1" applyAlignment="1">
      <alignment vertical="center"/>
    </xf>
    <xf numFmtId="0" fontId="2" fillId="0" borderId="0" xfId="0" applyFont="1" applyAlignment="1">
      <alignment horizontal="justify" vertical="center"/>
    </xf>
    <xf numFmtId="0" fontId="0" fillId="0" borderId="0" xfId="0" applyFont="1" applyAlignment="1"/>
    <xf numFmtId="0" fontId="5" fillId="0" borderId="0" xfId="0" applyFont="1" applyAlignment="1">
      <alignment horizontal="left" vertical="center" wrapText="1"/>
    </xf>
    <xf numFmtId="0" fontId="0" fillId="0" borderId="0" xfId="0" applyFont="1" applyAlignment="1">
      <alignment wrapText="1"/>
    </xf>
    <xf numFmtId="0" fontId="37" fillId="6" borderId="5" xfId="0" applyFont="1" applyFill="1" applyBorder="1" applyAlignment="1">
      <alignment horizontal="center" vertical="center"/>
    </xf>
    <xf numFmtId="0" fontId="37" fillId="6" borderId="6" xfId="0" applyFont="1" applyFill="1" applyBorder="1" applyAlignment="1">
      <alignment horizontal="center"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2" fillId="0" borderId="0" xfId="0" applyFont="1" applyAlignment="1">
      <alignment horizontal="justify" vertical="center" wrapText="1"/>
    </xf>
  </cellXfs>
  <cellStyles count="6">
    <cellStyle name="Good" xfId="1" builtinId="26"/>
    <cellStyle name="Hyperlink" xfId="4" builtinId="8"/>
    <cellStyle name="Normal" xfId="0" builtinId="0"/>
    <cellStyle name="Warning Text" xfId="5" builtinId="11"/>
    <cellStyle name="常规 2" xfId="2"/>
    <cellStyle name="超链接 2" xfId="3"/>
  </cellStyles>
  <dxfs count="0"/>
  <tableStyles count="0" defaultTableStyle="TableStyleMedium9" defaultPivotStyle="PivotStyleMedium7"/>
  <colors>
    <mruColors>
      <color rgb="FF2536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queryTables/queryTable1.xml><?xml version="1.0" encoding="utf-8"?>
<queryTable xmlns="http://schemas.openxmlformats.org/spreadsheetml/2006/main" name="1087alignment_table"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queryTable" Target="../queryTables/queryTable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dimension ref="A1:AA313"/>
  <sheetViews>
    <sheetView tabSelected="1" topLeftCell="A235" zoomScale="117" zoomScaleNormal="117" zoomScalePageLayoutView="97" workbookViewId="0">
      <selection activeCell="D172" sqref="D172"/>
    </sheetView>
  </sheetViews>
  <sheetFormatPr defaultColWidth="11" defaultRowHeight="15.5"/>
  <cols>
    <col min="1" max="1" width="15.5" style="13" customWidth="1"/>
    <col min="2" max="2" width="13.5" style="13" customWidth="1"/>
    <col min="3" max="3" width="15.1640625" style="5" customWidth="1"/>
    <col min="4" max="4" width="16.5" style="5" customWidth="1"/>
    <col min="5" max="5" width="23.33203125" style="17" customWidth="1"/>
    <col min="6" max="6" width="36.6640625" style="17" customWidth="1"/>
    <col min="7" max="7" width="15.5" style="5" customWidth="1"/>
    <col min="8" max="8" width="30.6640625" style="11" customWidth="1"/>
    <col min="9" max="9" width="28.6640625" style="12" customWidth="1"/>
    <col min="10" max="16384" width="11" style="5"/>
  </cols>
  <sheetData>
    <row r="1" spans="1:9" s="13" customFormat="1" ht="17.5">
      <c r="A1" s="182" t="s">
        <v>631</v>
      </c>
      <c r="E1" s="22"/>
      <c r="F1" s="22"/>
      <c r="H1" s="32"/>
      <c r="I1" s="23"/>
    </row>
    <row r="2" spans="1:9" s="13" customFormat="1" ht="38" customHeight="1">
      <c r="A2" s="217" t="s">
        <v>6230</v>
      </c>
      <c r="B2" s="218"/>
      <c r="C2" s="218"/>
      <c r="D2" s="218"/>
      <c r="E2" s="218"/>
      <c r="F2" s="218"/>
      <c r="G2" s="218"/>
      <c r="H2" s="218"/>
      <c r="I2" s="218"/>
    </row>
    <row r="3" spans="1:9">
      <c r="A3" s="13" t="s">
        <v>5929</v>
      </c>
    </row>
    <row r="4" spans="1:9" s="13" customFormat="1" ht="16" thickBot="1">
      <c r="E4" s="22"/>
      <c r="F4" s="22"/>
      <c r="H4" s="32"/>
      <c r="I4" s="23"/>
    </row>
    <row r="5" spans="1:9" ht="16" thickBot="1">
      <c r="A5" s="33"/>
      <c r="B5" s="33"/>
      <c r="C5" s="33"/>
      <c r="D5" s="33"/>
      <c r="E5" s="31" t="s">
        <v>622</v>
      </c>
      <c r="F5" s="33"/>
      <c r="G5" s="33"/>
      <c r="H5" s="34"/>
      <c r="I5" s="183"/>
    </row>
    <row r="6" spans="1:9" s="8" customFormat="1">
      <c r="A6" s="37" t="s">
        <v>621</v>
      </c>
      <c r="B6" s="37" t="s">
        <v>0</v>
      </c>
      <c r="C6" s="37" t="s">
        <v>1</v>
      </c>
      <c r="D6" s="37" t="s">
        <v>327</v>
      </c>
      <c r="E6" s="37" t="s">
        <v>2</v>
      </c>
      <c r="F6" s="37" t="s">
        <v>3</v>
      </c>
      <c r="G6" s="37" t="s">
        <v>414</v>
      </c>
      <c r="H6" s="38" t="s">
        <v>4</v>
      </c>
      <c r="I6" s="37" t="s">
        <v>612</v>
      </c>
    </row>
    <row r="7" spans="1:9">
      <c r="A7" s="23" t="s">
        <v>5</v>
      </c>
      <c r="B7" s="23" t="s">
        <v>19</v>
      </c>
      <c r="C7" s="5" t="s">
        <v>9</v>
      </c>
      <c r="D7" s="5" t="s">
        <v>352</v>
      </c>
      <c r="E7" s="17" t="s">
        <v>6239</v>
      </c>
      <c r="F7" s="17" t="s">
        <v>21</v>
      </c>
      <c r="G7" s="5" t="s">
        <v>415</v>
      </c>
      <c r="H7" s="11" t="s">
        <v>16</v>
      </c>
      <c r="I7" s="5" t="s">
        <v>613</v>
      </c>
    </row>
    <row r="8" spans="1:9" s="8" customFormat="1">
      <c r="A8" s="23" t="s">
        <v>5</v>
      </c>
      <c r="B8" s="23" t="s">
        <v>6</v>
      </c>
      <c r="C8" s="5" t="s">
        <v>9</v>
      </c>
      <c r="D8" s="5" t="s">
        <v>350</v>
      </c>
      <c r="E8" s="17" t="s">
        <v>6240</v>
      </c>
      <c r="F8" s="17" t="s">
        <v>13</v>
      </c>
      <c r="G8" s="5" t="s">
        <v>415</v>
      </c>
      <c r="H8" s="11" t="s">
        <v>408</v>
      </c>
      <c r="I8" s="12" t="s">
        <v>523</v>
      </c>
    </row>
    <row r="9" spans="1:9">
      <c r="A9" s="23" t="s">
        <v>5</v>
      </c>
      <c r="B9" s="23" t="s">
        <v>6</v>
      </c>
      <c r="C9" s="13" t="s">
        <v>9</v>
      </c>
      <c r="D9" s="5" t="s">
        <v>350</v>
      </c>
      <c r="E9" s="22" t="s">
        <v>6241</v>
      </c>
      <c r="F9" s="22" t="s">
        <v>14</v>
      </c>
      <c r="G9" s="5" t="s">
        <v>415</v>
      </c>
      <c r="H9" s="5" t="s">
        <v>528</v>
      </c>
      <c r="I9" s="13" t="s">
        <v>6233</v>
      </c>
    </row>
    <row r="10" spans="1:9">
      <c r="A10" s="23" t="s">
        <v>5</v>
      </c>
      <c r="B10" s="23" t="s">
        <v>6</v>
      </c>
      <c r="C10" s="5" t="s">
        <v>9</v>
      </c>
      <c r="D10" s="5" t="s">
        <v>350</v>
      </c>
      <c r="E10" s="17" t="s">
        <v>6241</v>
      </c>
      <c r="F10" s="17" t="s">
        <v>526</v>
      </c>
      <c r="G10" s="5" t="s">
        <v>415</v>
      </c>
      <c r="H10" s="11" t="s">
        <v>113</v>
      </c>
      <c r="I10" s="12" t="s">
        <v>532</v>
      </c>
    </row>
    <row r="11" spans="1:9" s="8" customFormat="1">
      <c r="A11" s="23" t="s">
        <v>5</v>
      </c>
      <c r="B11" s="23" t="s">
        <v>6</v>
      </c>
      <c r="C11" s="5" t="s">
        <v>9</v>
      </c>
      <c r="D11" s="5" t="s">
        <v>350</v>
      </c>
      <c r="E11" s="17" t="s">
        <v>6242</v>
      </c>
      <c r="F11" s="17" t="s">
        <v>5933</v>
      </c>
      <c r="G11" s="5" t="s">
        <v>415</v>
      </c>
      <c r="H11" s="11" t="s">
        <v>16</v>
      </c>
      <c r="I11" s="5" t="s">
        <v>529</v>
      </c>
    </row>
    <row r="12" spans="1:9">
      <c r="A12" s="23" t="s">
        <v>17</v>
      </c>
      <c r="B12" s="23" t="s">
        <v>6</v>
      </c>
      <c r="C12" s="5" t="s">
        <v>9</v>
      </c>
      <c r="D12" s="5" t="s">
        <v>350</v>
      </c>
      <c r="E12" s="17" t="s">
        <v>6242</v>
      </c>
      <c r="F12" s="5" t="s">
        <v>5932</v>
      </c>
      <c r="G12" s="5" t="s">
        <v>415</v>
      </c>
      <c r="H12" s="11" t="s">
        <v>16</v>
      </c>
      <c r="I12" s="5" t="s">
        <v>696</v>
      </c>
    </row>
    <row r="13" spans="1:9">
      <c r="A13" s="23" t="s">
        <v>5</v>
      </c>
      <c r="B13" s="23" t="s">
        <v>6</v>
      </c>
      <c r="C13" s="5" t="s">
        <v>9</v>
      </c>
      <c r="D13" s="5" t="s">
        <v>350</v>
      </c>
      <c r="E13" s="17" t="s">
        <v>6243</v>
      </c>
      <c r="F13" s="17" t="s">
        <v>18</v>
      </c>
      <c r="G13" s="5" t="s">
        <v>415</v>
      </c>
      <c r="H13" s="11" t="s">
        <v>408</v>
      </c>
      <c r="I13" s="12" t="s">
        <v>440</v>
      </c>
    </row>
    <row r="14" spans="1:9">
      <c r="A14" s="23" t="s">
        <v>5</v>
      </c>
      <c r="B14" s="23" t="s">
        <v>6</v>
      </c>
      <c r="C14" s="5" t="s">
        <v>9</v>
      </c>
      <c r="D14" s="5" t="s">
        <v>348</v>
      </c>
      <c r="E14" s="17" t="s">
        <v>6244</v>
      </c>
      <c r="F14" s="28" t="s">
        <v>11</v>
      </c>
      <c r="G14" s="5" t="s">
        <v>415</v>
      </c>
      <c r="H14" s="11" t="s">
        <v>408</v>
      </c>
      <c r="I14" s="12" t="s">
        <v>522</v>
      </c>
    </row>
    <row r="15" spans="1:9" s="8" customFormat="1">
      <c r="A15" s="23" t="s">
        <v>5</v>
      </c>
      <c r="B15" s="23" t="s">
        <v>6</v>
      </c>
      <c r="C15" s="5" t="s">
        <v>7</v>
      </c>
      <c r="D15" s="5" t="s">
        <v>348</v>
      </c>
      <c r="E15" s="17" t="s">
        <v>6245</v>
      </c>
      <c r="F15" s="17" t="s">
        <v>8</v>
      </c>
      <c r="G15" s="5" t="s">
        <v>415</v>
      </c>
      <c r="H15" s="11" t="s">
        <v>408</v>
      </c>
      <c r="I15" s="18" t="s">
        <v>647</v>
      </c>
    </row>
    <row r="16" spans="1:9">
      <c r="A16" s="23" t="s">
        <v>5</v>
      </c>
      <c r="B16" s="23" t="s">
        <v>6</v>
      </c>
      <c r="C16" s="5" t="s">
        <v>9</v>
      </c>
      <c r="D16" s="5" t="s">
        <v>348</v>
      </c>
      <c r="E16" s="19" t="s">
        <v>6246</v>
      </c>
      <c r="F16" s="19" t="s">
        <v>10</v>
      </c>
      <c r="G16" s="5" t="s">
        <v>415</v>
      </c>
      <c r="H16" s="11" t="s">
        <v>408</v>
      </c>
      <c r="I16" s="21" t="s">
        <v>417</v>
      </c>
    </row>
    <row r="17" spans="1:10">
      <c r="A17" s="23" t="s">
        <v>5</v>
      </c>
      <c r="B17" s="23" t="s">
        <v>19</v>
      </c>
      <c r="C17" s="5" t="s">
        <v>9</v>
      </c>
      <c r="D17" s="5" t="s">
        <v>354</v>
      </c>
      <c r="E17" s="24" t="s">
        <v>6247</v>
      </c>
      <c r="F17" s="17" t="s">
        <v>23</v>
      </c>
      <c r="G17" s="5" t="s">
        <v>415</v>
      </c>
      <c r="H17" s="11" t="s">
        <v>24</v>
      </c>
      <c r="I17" s="5" t="s">
        <v>530</v>
      </c>
    </row>
    <row r="18" spans="1:10">
      <c r="A18" s="23" t="s">
        <v>5</v>
      </c>
      <c r="B18" s="23" t="s">
        <v>19</v>
      </c>
      <c r="C18" s="5" t="s">
        <v>25</v>
      </c>
      <c r="D18" s="5" t="s">
        <v>354</v>
      </c>
      <c r="E18" s="24" t="s">
        <v>6247</v>
      </c>
      <c r="F18" s="24" t="s">
        <v>26</v>
      </c>
      <c r="G18" s="5" t="s">
        <v>415</v>
      </c>
      <c r="H18" s="64" t="s">
        <v>741</v>
      </c>
      <c r="I18" s="26" t="s">
        <v>740</v>
      </c>
      <c r="J18" s="184"/>
    </row>
    <row r="19" spans="1:10">
      <c r="A19" s="23" t="s">
        <v>5</v>
      </c>
      <c r="B19" s="23" t="s">
        <v>19</v>
      </c>
      <c r="C19" s="5" t="s">
        <v>9</v>
      </c>
      <c r="D19" s="5" t="s">
        <v>353</v>
      </c>
      <c r="E19" s="17" t="s">
        <v>6248</v>
      </c>
      <c r="F19" s="17" t="s">
        <v>22</v>
      </c>
      <c r="G19" s="5" t="s">
        <v>415</v>
      </c>
      <c r="H19" s="11" t="s">
        <v>408</v>
      </c>
      <c r="I19" s="12" t="s">
        <v>521</v>
      </c>
    </row>
    <row r="20" spans="1:10" ht="16">
      <c r="A20" s="23" t="s">
        <v>674</v>
      </c>
      <c r="B20" s="23" t="s">
        <v>19</v>
      </c>
      <c r="C20" s="13" t="s">
        <v>9</v>
      </c>
      <c r="D20" s="5" t="s">
        <v>351</v>
      </c>
      <c r="E20" s="17" t="s">
        <v>6249</v>
      </c>
      <c r="F20" s="17" t="s">
        <v>6250</v>
      </c>
      <c r="G20" s="5" t="s">
        <v>415</v>
      </c>
      <c r="H20" s="11" t="s">
        <v>408</v>
      </c>
      <c r="I20" s="12" t="s">
        <v>519</v>
      </c>
    </row>
    <row r="21" spans="1:10">
      <c r="A21" s="23" t="s">
        <v>5</v>
      </c>
      <c r="B21" s="23" t="s">
        <v>19</v>
      </c>
      <c r="C21" s="13" t="s">
        <v>9</v>
      </c>
      <c r="D21" s="5" t="s">
        <v>351</v>
      </c>
      <c r="E21" s="22" t="s">
        <v>6249</v>
      </c>
      <c r="F21" s="22" t="s">
        <v>20</v>
      </c>
      <c r="G21" s="5" t="s">
        <v>415</v>
      </c>
      <c r="H21" s="11" t="s">
        <v>6226</v>
      </c>
      <c r="I21" s="23" t="s">
        <v>520</v>
      </c>
    </row>
    <row r="22" spans="1:10" ht="18.5">
      <c r="A22" s="23" t="s">
        <v>5</v>
      </c>
      <c r="B22" s="23" t="s">
        <v>6</v>
      </c>
      <c r="C22" s="3" t="s">
        <v>9</v>
      </c>
      <c r="D22" s="5" t="s">
        <v>349</v>
      </c>
      <c r="E22" s="20" t="s">
        <v>6251</v>
      </c>
      <c r="F22" s="20" t="s">
        <v>12</v>
      </c>
      <c r="G22" s="5" t="s">
        <v>415</v>
      </c>
      <c r="H22" s="11" t="s">
        <v>6252</v>
      </c>
      <c r="I22" s="21" t="s">
        <v>6233</v>
      </c>
    </row>
    <row r="23" spans="1:10">
      <c r="A23" s="23" t="s">
        <v>5</v>
      </c>
      <c r="B23" s="23" t="s">
        <v>19</v>
      </c>
      <c r="C23" s="5" t="s">
        <v>27</v>
      </c>
      <c r="D23" s="5" t="s">
        <v>358</v>
      </c>
      <c r="E23" s="17" t="s">
        <v>6253</v>
      </c>
      <c r="F23" s="17" t="s">
        <v>31</v>
      </c>
      <c r="G23" s="5" t="s">
        <v>415</v>
      </c>
      <c r="H23" s="197" t="s">
        <v>6224</v>
      </c>
      <c r="I23" s="12" t="s">
        <v>604</v>
      </c>
    </row>
    <row r="24" spans="1:10">
      <c r="A24" s="23" t="s">
        <v>5</v>
      </c>
      <c r="B24" s="23" t="s">
        <v>19</v>
      </c>
      <c r="C24" s="5" t="s">
        <v>27</v>
      </c>
      <c r="D24" s="5" t="s">
        <v>357</v>
      </c>
      <c r="E24" s="17" t="s">
        <v>6254</v>
      </c>
      <c r="F24" s="17" t="s">
        <v>6255</v>
      </c>
      <c r="G24" s="5" t="s">
        <v>415</v>
      </c>
      <c r="H24" s="11" t="s">
        <v>408</v>
      </c>
      <c r="I24" s="12" t="s">
        <v>443</v>
      </c>
    </row>
    <row r="25" spans="1:10" s="8" customFormat="1">
      <c r="A25" s="23" t="s">
        <v>5</v>
      </c>
      <c r="B25" s="23" t="s">
        <v>19</v>
      </c>
      <c r="C25" s="5" t="s">
        <v>27</v>
      </c>
      <c r="D25" s="5" t="s">
        <v>356</v>
      </c>
      <c r="E25" s="17" t="s">
        <v>6256</v>
      </c>
      <c r="F25" s="17" t="s">
        <v>29</v>
      </c>
      <c r="G25" s="5" t="s">
        <v>415</v>
      </c>
      <c r="H25" s="197" t="s">
        <v>6224</v>
      </c>
      <c r="I25" s="12" t="s">
        <v>442</v>
      </c>
    </row>
    <row r="26" spans="1:10">
      <c r="A26" s="23" t="s">
        <v>5</v>
      </c>
      <c r="B26" s="23" t="s">
        <v>19</v>
      </c>
      <c r="C26" s="5" t="s">
        <v>27</v>
      </c>
      <c r="D26" s="5" t="s">
        <v>362</v>
      </c>
      <c r="E26" s="17" t="s">
        <v>6497</v>
      </c>
      <c r="F26" s="17" t="s">
        <v>38</v>
      </c>
      <c r="G26" s="5" t="s">
        <v>415</v>
      </c>
      <c r="H26" s="11" t="s">
        <v>408</v>
      </c>
      <c r="I26" s="12" t="s">
        <v>447</v>
      </c>
    </row>
    <row r="27" spans="1:10">
      <c r="A27" s="23" t="s">
        <v>5</v>
      </c>
      <c r="B27" s="23" t="s">
        <v>19</v>
      </c>
      <c r="C27" s="5" t="s">
        <v>27</v>
      </c>
      <c r="D27" s="5" t="s">
        <v>363</v>
      </c>
      <c r="E27" s="17" t="s">
        <v>6257</v>
      </c>
      <c r="F27" s="17" t="s">
        <v>39</v>
      </c>
      <c r="G27" s="5" t="s">
        <v>415</v>
      </c>
      <c r="H27" s="11" t="s">
        <v>24</v>
      </c>
      <c r="I27" s="5" t="s">
        <v>533</v>
      </c>
    </row>
    <row r="28" spans="1:10">
      <c r="A28" s="23" t="s">
        <v>5</v>
      </c>
      <c r="B28" s="23" t="s">
        <v>19</v>
      </c>
      <c r="C28" s="5" t="s">
        <v>27</v>
      </c>
      <c r="D28" s="5" t="s">
        <v>363</v>
      </c>
      <c r="E28" s="17" t="s">
        <v>6257</v>
      </c>
      <c r="F28" s="17" t="s">
        <v>6258</v>
      </c>
      <c r="G28" s="5" t="s">
        <v>415</v>
      </c>
      <c r="H28" s="197" t="s">
        <v>6224</v>
      </c>
      <c r="I28" s="12" t="s">
        <v>615</v>
      </c>
    </row>
    <row r="29" spans="1:10" s="8" customFormat="1">
      <c r="A29" s="23" t="s">
        <v>5</v>
      </c>
      <c r="B29" s="23" t="s">
        <v>19</v>
      </c>
      <c r="C29" s="5" t="s">
        <v>27</v>
      </c>
      <c r="D29" s="5" t="s">
        <v>355</v>
      </c>
      <c r="E29" s="17" t="s">
        <v>6259</v>
      </c>
      <c r="F29" s="28" t="s">
        <v>6260</v>
      </c>
      <c r="G29" s="5" t="s">
        <v>415</v>
      </c>
      <c r="H29" s="11" t="s">
        <v>408</v>
      </c>
      <c r="I29" s="12" t="s">
        <v>6201</v>
      </c>
    </row>
    <row r="30" spans="1:10" s="8" customFormat="1">
      <c r="A30" s="23" t="s">
        <v>5</v>
      </c>
      <c r="B30" s="23" t="s">
        <v>19</v>
      </c>
      <c r="C30" s="5" t="s">
        <v>27</v>
      </c>
      <c r="D30" s="5" t="s">
        <v>360</v>
      </c>
      <c r="E30" s="17" t="s">
        <v>6261</v>
      </c>
      <c r="F30" s="17" t="s">
        <v>34</v>
      </c>
      <c r="G30" s="5" t="s">
        <v>415</v>
      </c>
      <c r="H30" s="197" t="s">
        <v>6224</v>
      </c>
      <c r="I30" s="12" t="s">
        <v>446</v>
      </c>
    </row>
    <row r="31" spans="1:10">
      <c r="A31" s="23" t="s">
        <v>5</v>
      </c>
      <c r="B31" s="23" t="s">
        <v>19</v>
      </c>
      <c r="C31" s="5" t="s">
        <v>27</v>
      </c>
      <c r="D31" s="5" t="s">
        <v>360</v>
      </c>
      <c r="E31" s="17" t="s">
        <v>6261</v>
      </c>
      <c r="F31" s="17" t="s">
        <v>35</v>
      </c>
      <c r="G31" s="5" t="s">
        <v>415</v>
      </c>
      <c r="H31" s="11" t="s">
        <v>24</v>
      </c>
      <c r="I31" s="5" t="s">
        <v>531</v>
      </c>
    </row>
    <row r="32" spans="1:10">
      <c r="A32" s="23" t="s">
        <v>5</v>
      </c>
      <c r="B32" s="23" t="s">
        <v>19</v>
      </c>
      <c r="C32" s="5" t="s">
        <v>27</v>
      </c>
      <c r="D32" s="5" t="s">
        <v>359</v>
      </c>
      <c r="E32" s="17" t="s">
        <v>6262</v>
      </c>
      <c r="F32" s="17" t="s">
        <v>32</v>
      </c>
      <c r="G32" s="5" t="s">
        <v>415</v>
      </c>
      <c r="H32" s="11" t="s">
        <v>719</v>
      </c>
      <c r="I32" s="12" t="s">
        <v>444</v>
      </c>
    </row>
    <row r="33" spans="1:11">
      <c r="A33" s="23" t="s">
        <v>5</v>
      </c>
      <c r="B33" s="23" t="s">
        <v>19</v>
      </c>
      <c r="C33" s="5" t="s">
        <v>27</v>
      </c>
      <c r="D33" s="5" t="s">
        <v>359</v>
      </c>
      <c r="E33" s="17" t="s">
        <v>6263</v>
      </c>
      <c r="F33" s="17" t="s">
        <v>33</v>
      </c>
      <c r="G33" s="5" t="s">
        <v>415</v>
      </c>
      <c r="H33" s="11" t="s">
        <v>6227</v>
      </c>
      <c r="I33" s="12" t="s">
        <v>445</v>
      </c>
    </row>
    <row r="34" spans="1:11" s="8" customFormat="1">
      <c r="A34" s="23" t="s">
        <v>5</v>
      </c>
      <c r="B34" s="23" t="s">
        <v>19</v>
      </c>
      <c r="C34" s="5" t="s">
        <v>27</v>
      </c>
      <c r="D34" s="5" t="s">
        <v>361</v>
      </c>
      <c r="E34" s="17" t="s">
        <v>6264</v>
      </c>
      <c r="F34" s="17" t="s">
        <v>37</v>
      </c>
      <c r="G34" s="5" t="s">
        <v>415</v>
      </c>
      <c r="H34" s="11" t="s">
        <v>30</v>
      </c>
      <c r="I34" s="12" t="s">
        <v>614</v>
      </c>
      <c r="J34" s="5"/>
    </row>
    <row r="35" spans="1:11" s="8" customFormat="1">
      <c r="A35" s="23" t="s">
        <v>5</v>
      </c>
      <c r="B35" s="23" t="s">
        <v>19</v>
      </c>
      <c r="C35" s="5" t="s">
        <v>27</v>
      </c>
      <c r="D35" s="5" t="s">
        <v>361</v>
      </c>
      <c r="E35" s="17" t="s">
        <v>6265</v>
      </c>
      <c r="F35" s="17" t="s">
        <v>36</v>
      </c>
      <c r="G35" s="5" t="s">
        <v>415</v>
      </c>
      <c r="H35" s="11" t="s">
        <v>6227</v>
      </c>
      <c r="I35" s="12" t="s">
        <v>616</v>
      </c>
    </row>
    <row r="36" spans="1:11" s="8" customFormat="1">
      <c r="A36" s="23" t="s">
        <v>5</v>
      </c>
      <c r="B36" s="23" t="s">
        <v>19</v>
      </c>
      <c r="C36" s="5" t="s">
        <v>27</v>
      </c>
      <c r="D36" s="5" t="s">
        <v>678</v>
      </c>
      <c r="E36" s="17" t="s">
        <v>6266</v>
      </c>
      <c r="F36" s="17" t="s">
        <v>28</v>
      </c>
      <c r="G36" s="5" t="s">
        <v>415</v>
      </c>
      <c r="H36" s="11" t="s">
        <v>6227</v>
      </c>
      <c r="I36" s="12" t="s">
        <v>441</v>
      </c>
    </row>
    <row r="37" spans="1:11" s="8" customFormat="1">
      <c r="A37" s="23" t="s">
        <v>5</v>
      </c>
      <c r="B37" s="23" t="s">
        <v>6</v>
      </c>
      <c r="C37" s="5" t="s">
        <v>40</v>
      </c>
      <c r="D37" s="5"/>
      <c r="E37" s="17" t="s">
        <v>6267</v>
      </c>
      <c r="F37" s="17" t="s">
        <v>41</v>
      </c>
      <c r="G37" s="5" t="s">
        <v>415</v>
      </c>
      <c r="H37" s="11" t="s">
        <v>6227</v>
      </c>
      <c r="I37" s="12" t="s">
        <v>418</v>
      </c>
      <c r="J37" s="5"/>
    </row>
    <row r="38" spans="1:11">
      <c r="A38" s="23" t="s">
        <v>5</v>
      </c>
      <c r="B38" s="23" t="s">
        <v>6</v>
      </c>
      <c r="C38" s="5" t="s">
        <v>40</v>
      </c>
      <c r="E38" s="17" t="s">
        <v>6268</v>
      </c>
      <c r="F38" s="17" t="s">
        <v>42</v>
      </c>
      <c r="G38" s="5" t="s">
        <v>415</v>
      </c>
      <c r="H38" s="11" t="s">
        <v>6227</v>
      </c>
      <c r="I38" s="12" t="s">
        <v>448</v>
      </c>
    </row>
    <row r="39" spans="1:11">
      <c r="A39" s="23" t="s">
        <v>5</v>
      </c>
      <c r="B39" s="23" t="s">
        <v>6</v>
      </c>
      <c r="C39" s="5" t="s">
        <v>40</v>
      </c>
      <c r="E39" s="17" t="s">
        <v>6269</v>
      </c>
      <c r="F39" s="17" t="s">
        <v>410</v>
      </c>
      <c r="G39" s="5" t="s">
        <v>415</v>
      </c>
      <c r="H39" s="11" t="s">
        <v>6224</v>
      </c>
      <c r="I39" s="12" t="s">
        <v>606</v>
      </c>
    </row>
    <row r="40" spans="1:11" s="8" customFormat="1">
      <c r="A40" s="23" t="s">
        <v>5</v>
      </c>
      <c r="B40" s="23" t="s">
        <v>6</v>
      </c>
      <c r="C40" s="5" t="s">
        <v>49</v>
      </c>
      <c r="D40" s="5" t="s">
        <v>335</v>
      </c>
      <c r="E40" s="17" t="s">
        <v>6270</v>
      </c>
      <c r="F40" s="17" t="s">
        <v>50</v>
      </c>
      <c r="G40" s="5" t="s">
        <v>415</v>
      </c>
      <c r="H40" s="11" t="s">
        <v>408</v>
      </c>
      <c r="I40" s="12" t="s">
        <v>536</v>
      </c>
    </row>
    <row r="41" spans="1:11">
      <c r="A41" s="23" t="s">
        <v>5</v>
      </c>
      <c r="B41" s="23" t="s">
        <v>6</v>
      </c>
      <c r="C41" s="5" t="s">
        <v>43</v>
      </c>
      <c r="D41" s="5" t="s">
        <v>335</v>
      </c>
      <c r="E41" s="19" t="s">
        <v>6271</v>
      </c>
      <c r="F41" s="20" t="s">
        <v>51</v>
      </c>
      <c r="G41" s="5" t="s">
        <v>415</v>
      </c>
      <c r="H41" s="11" t="s">
        <v>408</v>
      </c>
      <c r="I41" s="21" t="s">
        <v>6202</v>
      </c>
    </row>
    <row r="42" spans="1:11">
      <c r="A42" s="23" t="s">
        <v>5</v>
      </c>
      <c r="B42" s="23" t="s">
        <v>52</v>
      </c>
      <c r="C42" s="5" t="s">
        <v>43</v>
      </c>
      <c r="D42" s="5" t="s">
        <v>335</v>
      </c>
      <c r="E42" s="17" t="s">
        <v>6272</v>
      </c>
      <c r="F42" s="28" t="s">
        <v>53</v>
      </c>
      <c r="G42" s="5" t="s">
        <v>415</v>
      </c>
      <c r="H42" s="11" t="s">
        <v>408</v>
      </c>
      <c r="I42" s="18" t="s">
        <v>451</v>
      </c>
    </row>
    <row r="43" spans="1:11">
      <c r="A43" s="23" t="s">
        <v>5</v>
      </c>
      <c r="B43" s="23" t="s">
        <v>6</v>
      </c>
      <c r="C43" s="5" t="s">
        <v>43</v>
      </c>
      <c r="D43" s="5" t="s">
        <v>335</v>
      </c>
      <c r="E43" s="17" t="s">
        <v>6273</v>
      </c>
      <c r="F43" s="17" t="s">
        <v>54</v>
      </c>
      <c r="G43" s="5" t="s">
        <v>415</v>
      </c>
      <c r="H43" s="11" t="s">
        <v>408</v>
      </c>
      <c r="I43" s="18" t="s">
        <v>452</v>
      </c>
    </row>
    <row r="44" spans="1:11" s="8" customFormat="1" ht="18.5">
      <c r="A44" s="23" t="s">
        <v>5</v>
      </c>
      <c r="B44" s="23" t="s">
        <v>6</v>
      </c>
      <c r="C44" s="5" t="s">
        <v>49</v>
      </c>
      <c r="D44" s="5" t="s">
        <v>335</v>
      </c>
      <c r="E44" s="17" t="s">
        <v>6274</v>
      </c>
      <c r="F44" s="17" t="s">
        <v>6275</v>
      </c>
      <c r="G44" s="5" t="s">
        <v>415</v>
      </c>
      <c r="H44" s="11" t="s">
        <v>6276</v>
      </c>
      <c r="I44" s="12" t="s">
        <v>6233</v>
      </c>
    </row>
    <row r="45" spans="1:11" s="8" customFormat="1">
      <c r="A45" s="23" t="s">
        <v>5</v>
      </c>
      <c r="B45" s="23" t="s">
        <v>6</v>
      </c>
      <c r="C45" s="5" t="s">
        <v>43</v>
      </c>
      <c r="D45" s="5" t="s">
        <v>334</v>
      </c>
      <c r="E45" s="17" t="s">
        <v>6277</v>
      </c>
      <c r="F45" s="17" t="s">
        <v>534</v>
      </c>
      <c r="G45" s="5" t="s">
        <v>415</v>
      </c>
      <c r="H45" s="11" t="s">
        <v>408</v>
      </c>
      <c r="I45" s="12" t="s">
        <v>419</v>
      </c>
    </row>
    <row r="46" spans="1:11">
      <c r="A46" s="23" t="s">
        <v>5</v>
      </c>
      <c r="B46" s="23" t="s">
        <v>6</v>
      </c>
      <c r="C46" s="5" t="s">
        <v>43</v>
      </c>
      <c r="D46" s="5" t="s">
        <v>334</v>
      </c>
      <c r="E46" s="17" t="s">
        <v>6278</v>
      </c>
      <c r="F46" s="17" t="s">
        <v>48</v>
      </c>
      <c r="G46" s="5" t="s">
        <v>415</v>
      </c>
      <c r="H46" s="11" t="s">
        <v>6227</v>
      </c>
      <c r="I46" s="12" t="s">
        <v>535</v>
      </c>
    </row>
    <row r="47" spans="1:11" s="8" customFormat="1">
      <c r="A47" s="23" t="s">
        <v>5</v>
      </c>
      <c r="B47" s="23" t="s">
        <v>6</v>
      </c>
      <c r="C47" s="5" t="s">
        <v>43</v>
      </c>
      <c r="D47" s="5" t="s">
        <v>329</v>
      </c>
      <c r="E47" s="17" t="s">
        <v>6279</v>
      </c>
      <c r="F47" s="17" t="s">
        <v>45</v>
      </c>
      <c r="G47" s="5" t="s">
        <v>415</v>
      </c>
      <c r="H47" s="11" t="s">
        <v>30</v>
      </c>
      <c r="I47" s="18" t="s">
        <v>450</v>
      </c>
    </row>
    <row r="48" spans="1:11" s="8" customFormat="1">
      <c r="A48" s="23" t="s">
        <v>5</v>
      </c>
      <c r="B48" s="23" t="s">
        <v>6</v>
      </c>
      <c r="C48" s="5" t="s">
        <v>43</v>
      </c>
      <c r="D48" s="5" t="s">
        <v>329</v>
      </c>
      <c r="E48" s="17" t="s">
        <v>6280</v>
      </c>
      <c r="F48" s="17" t="s">
        <v>47</v>
      </c>
      <c r="G48" s="5" t="s">
        <v>415</v>
      </c>
      <c r="H48" s="11" t="s">
        <v>16</v>
      </c>
      <c r="I48" s="18" t="s">
        <v>699</v>
      </c>
      <c r="K48" s="5"/>
    </row>
    <row r="49" spans="1:10">
      <c r="A49" s="23" t="s">
        <v>5</v>
      </c>
      <c r="B49" s="23" t="s">
        <v>6</v>
      </c>
      <c r="C49" s="5" t="s">
        <v>43</v>
      </c>
      <c r="D49" s="5" t="s">
        <v>329</v>
      </c>
      <c r="E49" s="17" t="s">
        <v>6281</v>
      </c>
      <c r="F49" s="17" t="s">
        <v>46</v>
      </c>
      <c r="G49" s="5" t="s">
        <v>415</v>
      </c>
      <c r="H49" s="11" t="s">
        <v>30</v>
      </c>
      <c r="I49" s="12" t="s">
        <v>524</v>
      </c>
    </row>
    <row r="50" spans="1:10" s="8" customFormat="1">
      <c r="A50" s="23" t="s">
        <v>5</v>
      </c>
      <c r="B50" s="23" t="s">
        <v>6</v>
      </c>
      <c r="C50" s="5" t="s">
        <v>43</v>
      </c>
      <c r="D50" s="5" t="s">
        <v>6282</v>
      </c>
      <c r="E50" s="17" t="s">
        <v>6283</v>
      </c>
      <c r="F50" s="17" t="s">
        <v>44</v>
      </c>
      <c r="G50" s="5" t="s">
        <v>415</v>
      </c>
      <c r="H50" s="11" t="s">
        <v>408</v>
      </c>
      <c r="I50" s="12" t="s">
        <v>449</v>
      </c>
      <c r="J50" s="5"/>
    </row>
    <row r="51" spans="1:10">
      <c r="A51" s="23" t="s">
        <v>5</v>
      </c>
      <c r="B51" s="23" t="s">
        <v>55</v>
      </c>
      <c r="C51" s="5" t="s">
        <v>56</v>
      </c>
      <c r="E51" s="17" t="s">
        <v>6284</v>
      </c>
      <c r="F51" s="17" t="s">
        <v>57</v>
      </c>
      <c r="G51" s="5" t="s">
        <v>415</v>
      </c>
      <c r="H51" s="11" t="s">
        <v>6227</v>
      </c>
      <c r="I51" s="12" t="s">
        <v>605</v>
      </c>
    </row>
    <row r="52" spans="1:10" ht="18.5">
      <c r="A52" s="5" t="s">
        <v>17</v>
      </c>
      <c r="B52" s="5" t="s">
        <v>105</v>
      </c>
      <c r="C52" s="5" t="s">
        <v>58</v>
      </c>
      <c r="E52" s="19" t="s">
        <v>6285</v>
      </c>
      <c r="F52" s="19" t="s">
        <v>6184</v>
      </c>
      <c r="G52" s="5" t="s">
        <v>415</v>
      </c>
      <c r="H52" s="11" t="s">
        <v>6234</v>
      </c>
      <c r="I52" s="21" t="s">
        <v>6233</v>
      </c>
    </row>
    <row r="53" spans="1:10">
      <c r="A53" s="5" t="s">
        <v>17</v>
      </c>
      <c r="B53" s="5" t="s">
        <v>105</v>
      </c>
      <c r="C53" s="5" t="s">
        <v>833</v>
      </c>
      <c r="E53" s="19" t="s">
        <v>6286</v>
      </c>
      <c r="F53" s="19" t="s">
        <v>6187</v>
      </c>
      <c r="G53" s="5" t="s">
        <v>415</v>
      </c>
      <c r="H53" s="11" t="s">
        <v>6185</v>
      </c>
      <c r="I53" s="21" t="s">
        <v>837</v>
      </c>
    </row>
    <row r="54" spans="1:10" s="8" customFormat="1">
      <c r="A54" s="23" t="s">
        <v>5</v>
      </c>
      <c r="B54" s="23" t="s">
        <v>55</v>
      </c>
      <c r="C54" s="5" t="s">
        <v>58</v>
      </c>
      <c r="D54" s="5"/>
      <c r="E54" s="17" t="s">
        <v>6287</v>
      </c>
      <c r="F54" s="17" t="s">
        <v>59</v>
      </c>
      <c r="G54" s="5" t="s">
        <v>415</v>
      </c>
      <c r="H54" s="11" t="s">
        <v>408</v>
      </c>
      <c r="I54" s="12" t="s">
        <v>453</v>
      </c>
    </row>
    <row r="55" spans="1:10" s="8" customFormat="1">
      <c r="A55" s="23" t="s">
        <v>5</v>
      </c>
      <c r="B55" s="23" t="s">
        <v>55</v>
      </c>
      <c r="C55" s="5" t="s">
        <v>60</v>
      </c>
      <c r="D55" s="5"/>
      <c r="E55" s="17" t="s">
        <v>6288</v>
      </c>
      <c r="F55" s="17" t="s">
        <v>61</v>
      </c>
      <c r="G55" s="5" t="s">
        <v>415</v>
      </c>
      <c r="H55" s="11" t="s">
        <v>408</v>
      </c>
      <c r="I55" s="18" t="s">
        <v>454</v>
      </c>
    </row>
    <row r="56" spans="1:10" s="8" customFormat="1">
      <c r="A56" s="23" t="s">
        <v>5</v>
      </c>
      <c r="B56" s="23" t="s">
        <v>55</v>
      </c>
      <c r="C56" s="5" t="s">
        <v>62</v>
      </c>
      <c r="D56" s="5"/>
      <c r="E56" s="17" t="s">
        <v>6289</v>
      </c>
      <c r="F56" s="17" t="s">
        <v>63</v>
      </c>
      <c r="G56" s="5" t="s">
        <v>415</v>
      </c>
      <c r="H56" s="11" t="s">
        <v>6226</v>
      </c>
      <c r="I56" s="12" t="s">
        <v>455</v>
      </c>
    </row>
    <row r="57" spans="1:10">
      <c r="A57" s="23" t="s">
        <v>5</v>
      </c>
      <c r="B57" s="23" t="s">
        <v>55</v>
      </c>
      <c r="C57" s="5" t="s">
        <v>62</v>
      </c>
      <c r="E57" s="17" t="s">
        <v>6290</v>
      </c>
      <c r="F57" s="17" t="s">
        <v>64</v>
      </c>
      <c r="G57" s="5" t="s">
        <v>415</v>
      </c>
      <c r="H57" s="11" t="s">
        <v>408</v>
      </c>
      <c r="I57" s="12" t="s">
        <v>538</v>
      </c>
    </row>
    <row r="58" spans="1:10">
      <c r="A58" s="23" t="s">
        <v>5</v>
      </c>
      <c r="B58" s="23" t="s">
        <v>55</v>
      </c>
      <c r="C58" s="5" t="s">
        <v>62</v>
      </c>
      <c r="E58" s="17" t="s">
        <v>6291</v>
      </c>
      <c r="F58" s="17" t="s">
        <v>65</v>
      </c>
      <c r="G58" s="5" t="s">
        <v>415</v>
      </c>
      <c r="H58" s="11" t="s">
        <v>6226</v>
      </c>
      <c r="I58" s="12" t="s">
        <v>617</v>
      </c>
    </row>
    <row r="59" spans="1:10">
      <c r="A59" s="23" t="s">
        <v>5</v>
      </c>
      <c r="B59" s="23" t="s">
        <v>55</v>
      </c>
      <c r="C59" s="5" t="s">
        <v>62</v>
      </c>
      <c r="E59" s="17" t="s">
        <v>6292</v>
      </c>
      <c r="F59" s="17" t="s">
        <v>66</v>
      </c>
      <c r="G59" s="5" t="s">
        <v>415</v>
      </c>
      <c r="H59" s="11" t="s">
        <v>24</v>
      </c>
      <c r="I59" s="5" t="s">
        <v>537</v>
      </c>
    </row>
    <row r="60" spans="1:10">
      <c r="A60" s="23" t="s">
        <v>5</v>
      </c>
      <c r="B60" s="23" t="s">
        <v>55</v>
      </c>
      <c r="C60" s="5" t="s">
        <v>67</v>
      </c>
      <c r="D60" s="5" t="s">
        <v>367</v>
      </c>
      <c r="E60" s="19" t="s">
        <v>6293</v>
      </c>
      <c r="F60" s="19" t="s">
        <v>6294</v>
      </c>
      <c r="G60" s="5" t="s">
        <v>415</v>
      </c>
      <c r="H60" s="11" t="s">
        <v>408</v>
      </c>
      <c r="I60" s="21" t="s">
        <v>420</v>
      </c>
    </row>
    <row r="61" spans="1:10">
      <c r="A61" s="23" t="s">
        <v>5</v>
      </c>
      <c r="B61" s="23" t="s">
        <v>55</v>
      </c>
      <c r="C61" s="5" t="s">
        <v>67</v>
      </c>
      <c r="D61" s="5" t="s">
        <v>368</v>
      </c>
      <c r="E61" s="17" t="s">
        <v>6499</v>
      </c>
      <c r="F61" s="17" t="s">
        <v>71</v>
      </c>
      <c r="G61" s="5" t="s">
        <v>415</v>
      </c>
      <c r="H61" s="11" t="s">
        <v>6227</v>
      </c>
      <c r="I61" s="12" t="s">
        <v>539</v>
      </c>
    </row>
    <row r="62" spans="1:10">
      <c r="A62" s="23" t="s">
        <v>5</v>
      </c>
      <c r="B62" s="23" t="s">
        <v>55</v>
      </c>
      <c r="C62" s="5" t="s">
        <v>67</v>
      </c>
      <c r="D62" s="5" t="s">
        <v>368</v>
      </c>
      <c r="E62" s="17" t="s">
        <v>6498</v>
      </c>
      <c r="F62" s="17" t="s">
        <v>72</v>
      </c>
      <c r="G62" s="5" t="s">
        <v>415</v>
      </c>
      <c r="H62" s="11" t="s">
        <v>408</v>
      </c>
      <c r="I62" s="12" t="s">
        <v>457</v>
      </c>
    </row>
    <row r="63" spans="1:10" s="8" customFormat="1">
      <c r="A63" s="23" t="s">
        <v>5</v>
      </c>
      <c r="B63" s="23" t="s">
        <v>55</v>
      </c>
      <c r="C63" s="5" t="s">
        <v>67</v>
      </c>
      <c r="D63" s="5" t="s">
        <v>368</v>
      </c>
      <c r="E63" s="17" t="s">
        <v>6295</v>
      </c>
      <c r="F63" s="17" t="s">
        <v>73</v>
      </c>
      <c r="G63" s="5" t="s">
        <v>415</v>
      </c>
      <c r="H63" s="5" t="s">
        <v>89</v>
      </c>
      <c r="I63" s="5" t="s">
        <v>6233</v>
      </c>
    </row>
    <row r="64" spans="1:10" s="8" customFormat="1">
      <c r="A64" s="23" t="s">
        <v>5</v>
      </c>
      <c r="B64" s="23" t="s">
        <v>55</v>
      </c>
      <c r="C64" s="5" t="s">
        <v>67</v>
      </c>
      <c r="D64" s="5" t="s">
        <v>347</v>
      </c>
      <c r="E64" s="19" t="s">
        <v>6296</v>
      </c>
      <c r="F64" s="19" t="s">
        <v>80</v>
      </c>
      <c r="G64" s="5" t="s">
        <v>415</v>
      </c>
      <c r="H64" s="11" t="s">
        <v>408</v>
      </c>
      <c r="I64" s="21" t="s">
        <v>462</v>
      </c>
    </row>
    <row r="65" spans="1:10" ht="18.5">
      <c r="A65" s="23" t="s">
        <v>5</v>
      </c>
      <c r="B65" s="23" t="s">
        <v>55</v>
      </c>
      <c r="C65" s="5" t="s">
        <v>67</v>
      </c>
      <c r="D65" s="5" t="s">
        <v>372</v>
      </c>
      <c r="E65" s="17" t="s">
        <v>6297</v>
      </c>
      <c r="F65" s="17" t="s">
        <v>81</v>
      </c>
      <c r="G65" s="5" t="s">
        <v>415</v>
      </c>
      <c r="H65" s="11" t="s">
        <v>6228</v>
      </c>
      <c r="I65" s="12" t="s">
        <v>6233</v>
      </c>
    </row>
    <row r="66" spans="1:10">
      <c r="A66" s="23" t="s">
        <v>5</v>
      </c>
      <c r="B66" s="23" t="s">
        <v>55</v>
      </c>
      <c r="C66" s="5" t="s">
        <v>67</v>
      </c>
      <c r="D66" s="5" t="s">
        <v>369</v>
      </c>
      <c r="E66" s="17" t="s">
        <v>6298</v>
      </c>
      <c r="F66" s="17" t="s">
        <v>74</v>
      </c>
      <c r="G66" s="5" t="s">
        <v>415</v>
      </c>
      <c r="H66" s="5" t="s">
        <v>408</v>
      </c>
      <c r="I66" s="5" t="s">
        <v>458</v>
      </c>
    </row>
    <row r="67" spans="1:10">
      <c r="A67" s="23" t="s">
        <v>5</v>
      </c>
      <c r="B67" s="23" t="s">
        <v>55</v>
      </c>
      <c r="C67" s="5" t="s">
        <v>67</v>
      </c>
      <c r="D67" s="5" t="s">
        <v>369</v>
      </c>
      <c r="E67" s="17" t="s">
        <v>6299</v>
      </c>
      <c r="F67" s="17" t="s">
        <v>75</v>
      </c>
      <c r="G67" s="5" t="s">
        <v>415</v>
      </c>
      <c r="H67" s="197" t="s">
        <v>6224</v>
      </c>
      <c r="I67" s="12" t="s">
        <v>459</v>
      </c>
    </row>
    <row r="68" spans="1:10">
      <c r="A68" s="23" t="s">
        <v>5</v>
      </c>
      <c r="B68" s="23" t="s">
        <v>55</v>
      </c>
      <c r="C68" s="5" t="s">
        <v>67</v>
      </c>
      <c r="D68" s="5" t="s">
        <v>364</v>
      </c>
      <c r="E68" s="19" t="s">
        <v>6300</v>
      </c>
      <c r="F68" s="19" t="s">
        <v>68</v>
      </c>
      <c r="G68" s="5" t="s">
        <v>416</v>
      </c>
      <c r="H68" s="11" t="s">
        <v>408</v>
      </c>
      <c r="I68" s="3" t="s">
        <v>5923</v>
      </c>
    </row>
    <row r="69" spans="1:10">
      <c r="A69" s="23" t="s">
        <v>5</v>
      </c>
      <c r="B69" s="23" t="s">
        <v>55</v>
      </c>
      <c r="C69" s="5" t="s">
        <v>67</v>
      </c>
      <c r="D69" s="5" t="s">
        <v>370</v>
      </c>
      <c r="E69" s="17" t="s">
        <v>6301</v>
      </c>
      <c r="F69" s="17" t="s">
        <v>76</v>
      </c>
      <c r="G69" s="5" t="s">
        <v>415</v>
      </c>
      <c r="H69" s="197" t="s">
        <v>6224</v>
      </c>
      <c r="I69" s="12" t="s">
        <v>460</v>
      </c>
    </row>
    <row r="70" spans="1:10">
      <c r="A70" s="23" t="s">
        <v>5</v>
      </c>
      <c r="B70" s="23" t="s">
        <v>55</v>
      </c>
      <c r="C70" s="5" t="s">
        <v>67</v>
      </c>
      <c r="D70" s="5" t="s">
        <v>366</v>
      </c>
      <c r="E70" s="17" t="s">
        <v>6302</v>
      </c>
      <c r="F70" s="17" t="s">
        <v>70</v>
      </c>
      <c r="G70" s="5" t="s">
        <v>415</v>
      </c>
      <c r="H70" s="11" t="s">
        <v>6227</v>
      </c>
      <c r="I70" s="12" t="s">
        <v>607</v>
      </c>
    </row>
    <row r="71" spans="1:10">
      <c r="A71" s="23" t="s">
        <v>5</v>
      </c>
      <c r="B71" s="23" t="s">
        <v>55</v>
      </c>
      <c r="C71" s="5" t="s">
        <v>67</v>
      </c>
      <c r="D71" s="5" t="s">
        <v>365</v>
      </c>
      <c r="E71" s="17" t="s">
        <v>6303</v>
      </c>
      <c r="F71" s="17" t="s">
        <v>69</v>
      </c>
      <c r="G71" s="5" t="s">
        <v>415</v>
      </c>
      <c r="H71" s="11" t="s">
        <v>408</v>
      </c>
      <c r="I71" s="12" t="s">
        <v>456</v>
      </c>
    </row>
    <row r="72" spans="1:10">
      <c r="A72" s="23" t="s">
        <v>5</v>
      </c>
      <c r="B72" s="23" t="s">
        <v>55</v>
      </c>
      <c r="C72" s="5" t="s">
        <v>67</v>
      </c>
      <c r="D72" s="5" t="s">
        <v>371</v>
      </c>
      <c r="E72" s="17" t="s">
        <v>6304</v>
      </c>
      <c r="F72" s="17" t="s">
        <v>77</v>
      </c>
      <c r="G72" s="5" t="s">
        <v>415</v>
      </c>
      <c r="H72" s="12" t="s">
        <v>16</v>
      </c>
      <c r="I72" s="5" t="s">
        <v>618</v>
      </c>
    </row>
    <row r="73" spans="1:10" s="6" customFormat="1">
      <c r="A73" s="23" t="s">
        <v>5</v>
      </c>
      <c r="B73" s="23" t="s">
        <v>55</v>
      </c>
      <c r="C73" s="5" t="s">
        <v>67</v>
      </c>
      <c r="D73" s="5" t="s">
        <v>371</v>
      </c>
      <c r="E73" s="19" t="s">
        <v>6305</v>
      </c>
      <c r="F73" s="19" t="s">
        <v>78</v>
      </c>
      <c r="G73" s="5" t="s">
        <v>415</v>
      </c>
      <c r="H73" s="11" t="s">
        <v>408</v>
      </c>
      <c r="I73" s="21" t="s">
        <v>461</v>
      </c>
    </row>
    <row r="74" spans="1:10" s="8" customFormat="1">
      <c r="A74" s="23" t="s">
        <v>5</v>
      </c>
      <c r="B74" s="23" t="s">
        <v>55</v>
      </c>
      <c r="C74" s="5" t="s">
        <v>82</v>
      </c>
      <c r="D74" s="5" t="s">
        <v>336</v>
      </c>
      <c r="E74" s="17" t="s">
        <v>6306</v>
      </c>
      <c r="F74" s="17" t="s">
        <v>83</v>
      </c>
      <c r="G74" s="5" t="s">
        <v>415</v>
      </c>
      <c r="H74" s="11" t="s">
        <v>6227</v>
      </c>
      <c r="I74" s="12" t="s">
        <v>540</v>
      </c>
    </row>
    <row r="75" spans="1:10">
      <c r="A75" s="23" t="s">
        <v>5</v>
      </c>
      <c r="B75" s="23" t="s">
        <v>55</v>
      </c>
      <c r="C75" s="5" t="s">
        <v>82</v>
      </c>
      <c r="D75" s="5" t="s">
        <v>336</v>
      </c>
      <c r="E75" s="17" t="s">
        <v>6307</v>
      </c>
      <c r="F75" s="17" t="s">
        <v>84</v>
      </c>
      <c r="G75" s="5" t="s">
        <v>415</v>
      </c>
      <c r="H75" s="197" t="s">
        <v>6224</v>
      </c>
      <c r="I75" s="12" t="s">
        <v>421</v>
      </c>
    </row>
    <row r="76" spans="1:10">
      <c r="A76" s="23" t="s">
        <v>5</v>
      </c>
      <c r="B76" s="23" t="s">
        <v>55</v>
      </c>
      <c r="C76" s="5" t="s">
        <v>82</v>
      </c>
      <c r="D76" s="5" t="s">
        <v>337</v>
      </c>
      <c r="E76" s="17" t="s">
        <v>6308</v>
      </c>
      <c r="F76" s="17" t="s">
        <v>85</v>
      </c>
      <c r="G76" s="5" t="s">
        <v>415</v>
      </c>
      <c r="H76" s="11" t="s">
        <v>408</v>
      </c>
      <c r="I76" s="12" t="s">
        <v>541</v>
      </c>
    </row>
    <row r="77" spans="1:10" s="8" customFormat="1">
      <c r="A77" s="23" t="s">
        <v>5</v>
      </c>
      <c r="B77" s="23" t="s">
        <v>55</v>
      </c>
      <c r="C77" s="5" t="s">
        <v>86</v>
      </c>
      <c r="D77" s="5" t="s">
        <v>338</v>
      </c>
      <c r="E77" s="17" t="s">
        <v>6309</v>
      </c>
      <c r="F77" s="17" t="s">
        <v>87</v>
      </c>
      <c r="G77" s="5" t="s">
        <v>415</v>
      </c>
      <c r="H77" s="197" t="s">
        <v>6224</v>
      </c>
      <c r="I77" s="12" t="s">
        <v>463</v>
      </c>
    </row>
    <row r="78" spans="1:10">
      <c r="A78" s="23" t="s">
        <v>5</v>
      </c>
      <c r="B78" s="23" t="s">
        <v>55</v>
      </c>
      <c r="C78" s="5" t="s">
        <v>86</v>
      </c>
      <c r="D78" s="5" t="s">
        <v>338</v>
      </c>
      <c r="E78" s="17" t="s">
        <v>6309</v>
      </c>
      <c r="F78" s="17" t="s">
        <v>6198</v>
      </c>
      <c r="G78" s="5" t="s">
        <v>415</v>
      </c>
      <c r="H78" s="12" t="s">
        <v>89</v>
      </c>
      <c r="I78" s="5" t="s">
        <v>6233</v>
      </c>
    </row>
    <row r="79" spans="1:10" s="8" customFormat="1">
      <c r="A79" s="23" t="s">
        <v>5</v>
      </c>
      <c r="B79" s="23" t="s">
        <v>55</v>
      </c>
      <c r="C79" s="5" t="s">
        <v>86</v>
      </c>
      <c r="D79" s="5" t="s">
        <v>338</v>
      </c>
      <c r="E79" s="17" t="s">
        <v>6310</v>
      </c>
      <c r="F79" s="17" t="s">
        <v>90</v>
      </c>
      <c r="G79" s="5" t="s">
        <v>415</v>
      </c>
      <c r="H79" s="5" t="s">
        <v>742</v>
      </c>
      <c r="I79" s="12" t="s">
        <v>6233</v>
      </c>
      <c r="J79" s="184"/>
    </row>
    <row r="80" spans="1:10" s="8" customFormat="1">
      <c r="A80" s="23" t="s">
        <v>5</v>
      </c>
      <c r="B80" s="23" t="s">
        <v>55</v>
      </c>
      <c r="C80" s="5" t="s">
        <v>86</v>
      </c>
      <c r="D80" s="5" t="s">
        <v>338</v>
      </c>
      <c r="E80" s="17" t="s">
        <v>6311</v>
      </c>
      <c r="F80" s="17" t="s">
        <v>91</v>
      </c>
      <c r="G80" s="5" t="s">
        <v>415</v>
      </c>
      <c r="H80" s="11" t="s">
        <v>89</v>
      </c>
      <c r="I80" s="12" t="s">
        <v>6233</v>
      </c>
      <c r="J80" s="5"/>
    </row>
    <row r="81" spans="1:10">
      <c r="A81" s="23" t="s">
        <v>5</v>
      </c>
      <c r="B81" s="23" t="s">
        <v>55</v>
      </c>
      <c r="C81" s="5" t="s">
        <v>86</v>
      </c>
      <c r="D81" s="5" t="s">
        <v>338</v>
      </c>
      <c r="E81" s="17" t="s">
        <v>6312</v>
      </c>
      <c r="F81" s="17" t="s">
        <v>92</v>
      </c>
      <c r="G81" s="5" t="s">
        <v>415</v>
      </c>
      <c r="H81" s="197" t="s">
        <v>6224</v>
      </c>
      <c r="I81" s="12" t="s">
        <v>542</v>
      </c>
    </row>
    <row r="82" spans="1:10" s="6" customFormat="1">
      <c r="A82" s="23" t="s">
        <v>5</v>
      </c>
      <c r="B82" s="23" t="s">
        <v>55</v>
      </c>
      <c r="C82" s="5" t="s">
        <v>86</v>
      </c>
      <c r="D82" s="5" t="s">
        <v>339</v>
      </c>
      <c r="E82" s="17" t="s">
        <v>6313</v>
      </c>
      <c r="F82" s="17" t="s">
        <v>93</v>
      </c>
      <c r="G82" s="5" t="s">
        <v>415</v>
      </c>
      <c r="H82" s="11" t="s">
        <v>408</v>
      </c>
      <c r="I82" s="12" t="s">
        <v>543</v>
      </c>
    </row>
    <row r="83" spans="1:10">
      <c r="A83" s="23" t="s">
        <v>5</v>
      </c>
      <c r="B83" s="23" t="s">
        <v>55</v>
      </c>
      <c r="C83" s="5" t="s">
        <v>86</v>
      </c>
      <c r="D83" s="5" t="s">
        <v>339</v>
      </c>
      <c r="E83" s="19" t="s">
        <v>6314</v>
      </c>
      <c r="F83" s="19" t="s">
        <v>94</v>
      </c>
      <c r="G83" s="5" t="s">
        <v>415</v>
      </c>
      <c r="H83" s="11" t="s">
        <v>408</v>
      </c>
      <c r="I83" s="25" t="s">
        <v>464</v>
      </c>
    </row>
    <row r="84" spans="1:10">
      <c r="A84" s="23" t="s">
        <v>5</v>
      </c>
      <c r="B84" s="23" t="s">
        <v>55</v>
      </c>
      <c r="C84" s="5" t="s">
        <v>86</v>
      </c>
      <c r="D84" s="5" t="s">
        <v>340</v>
      </c>
      <c r="E84" s="19" t="s">
        <v>6315</v>
      </c>
      <c r="F84" s="19" t="s">
        <v>95</v>
      </c>
      <c r="G84" s="5" t="s">
        <v>415</v>
      </c>
      <c r="H84" s="11" t="s">
        <v>408</v>
      </c>
      <c r="I84" s="21" t="s">
        <v>465</v>
      </c>
    </row>
    <row r="85" spans="1:10" s="8" customFormat="1" ht="18.5">
      <c r="A85" s="23" t="s">
        <v>5</v>
      </c>
      <c r="B85" s="23" t="s">
        <v>55</v>
      </c>
      <c r="C85" s="5" t="s">
        <v>86</v>
      </c>
      <c r="D85" s="5" t="s">
        <v>340</v>
      </c>
      <c r="E85" s="17" t="s">
        <v>6316</v>
      </c>
      <c r="F85" s="17" t="s">
        <v>96</v>
      </c>
      <c r="G85" s="5" t="s">
        <v>415</v>
      </c>
      <c r="H85" s="11" t="s">
        <v>6229</v>
      </c>
      <c r="I85" s="12" t="s">
        <v>6233</v>
      </c>
    </row>
    <row r="86" spans="1:10">
      <c r="A86" s="23" t="s">
        <v>5</v>
      </c>
      <c r="B86" s="23" t="s">
        <v>55</v>
      </c>
      <c r="C86" s="5" t="s">
        <v>86</v>
      </c>
      <c r="D86" s="5" t="s">
        <v>341</v>
      </c>
      <c r="E86" s="17" t="s">
        <v>6317</v>
      </c>
      <c r="F86" s="17" t="s">
        <v>97</v>
      </c>
      <c r="G86" s="5" t="s">
        <v>415</v>
      </c>
      <c r="H86" s="11" t="s">
        <v>408</v>
      </c>
      <c r="I86" s="12" t="s">
        <v>466</v>
      </c>
    </row>
    <row r="87" spans="1:10" s="8" customFormat="1">
      <c r="A87" s="23" t="s">
        <v>5</v>
      </c>
      <c r="B87" s="23" t="s">
        <v>55</v>
      </c>
      <c r="C87" s="5" t="s">
        <v>86</v>
      </c>
      <c r="D87" s="5" t="s">
        <v>341</v>
      </c>
      <c r="E87" s="17" t="s">
        <v>6318</v>
      </c>
      <c r="F87" s="17" t="s">
        <v>98</v>
      </c>
      <c r="G87" s="5" t="s">
        <v>415</v>
      </c>
      <c r="H87" s="11" t="s">
        <v>408</v>
      </c>
      <c r="I87" s="12" t="s">
        <v>544</v>
      </c>
    </row>
    <row r="88" spans="1:10" s="8" customFormat="1">
      <c r="A88" s="23" t="s">
        <v>5</v>
      </c>
      <c r="B88" s="23" t="s">
        <v>55</v>
      </c>
      <c r="C88" s="5" t="s">
        <v>86</v>
      </c>
      <c r="D88" s="5" t="s">
        <v>342</v>
      </c>
      <c r="E88" s="17" t="s">
        <v>6319</v>
      </c>
      <c r="F88" s="17" t="s">
        <v>100</v>
      </c>
      <c r="G88" s="5" t="s">
        <v>415</v>
      </c>
      <c r="H88" s="11" t="s">
        <v>16</v>
      </c>
      <c r="I88" s="5" t="s">
        <v>546</v>
      </c>
    </row>
    <row r="89" spans="1:10" s="8" customFormat="1">
      <c r="A89" s="23" t="s">
        <v>5</v>
      </c>
      <c r="B89" s="23" t="s">
        <v>55</v>
      </c>
      <c r="C89" s="5" t="s">
        <v>86</v>
      </c>
      <c r="D89" s="5" t="s">
        <v>342</v>
      </c>
      <c r="E89" s="17" t="s">
        <v>6319</v>
      </c>
      <c r="F89" s="17" t="s">
        <v>99</v>
      </c>
      <c r="G89" s="5" t="s">
        <v>415</v>
      </c>
      <c r="H89" s="11" t="s">
        <v>6227</v>
      </c>
      <c r="I89" s="12" t="s">
        <v>545</v>
      </c>
    </row>
    <row r="90" spans="1:10">
      <c r="A90" s="23" t="s">
        <v>5</v>
      </c>
      <c r="B90" s="23" t="s">
        <v>55</v>
      </c>
      <c r="C90" s="5" t="s">
        <v>86</v>
      </c>
      <c r="D90" s="5" t="s">
        <v>343</v>
      </c>
      <c r="E90" s="17" t="s">
        <v>6320</v>
      </c>
      <c r="F90" s="17" t="s">
        <v>101</v>
      </c>
      <c r="G90" s="5" t="s">
        <v>415</v>
      </c>
      <c r="H90" s="11" t="s">
        <v>408</v>
      </c>
      <c r="I90" s="12" t="s">
        <v>422</v>
      </c>
    </row>
    <row r="91" spans="1:10" s="8" customFormat="1">
      <c r="A91" s="23" t="s">
        <v>5</v>
      </c>
      <c r="B91" s="23" t="s">
        <v>55</v>
      </c>
      <c r="C91" s="5" t="s">
        <v>86</v>
      </c>
      <c r="D91" s="5" t="s">
        <v>344</v>
      </c>
      <c r="E91" s="17" t="s">
        <v>6321</v>
      </c>
      <c r="F91" s="17" t="s">
        <v>6322</v>
      </c>
      <c r="G91" s="5" t="s">
        <v>415</v>
      </c>
      <c r="H91" s="11" t="s">
        <v>408</v>
      </c>
      <c r="I91" s="12" t="s">
        <v>467</v>
      </c>
      <c r="J91" s="5"/>
    </row>
    <row r="92" spans="1:10">
      <c r="A92" s="23" t="s">
        <v>5</v>
      </c>
      <c r="B92" s="23" t="s">
        <v>55</v>
      </c>
      <c r="C92" s="5" t="s">
        <v>86</v>
      </c>
      <c r="D92" s="5" t="s">
        <v>344</v>
      </c>
      <c r="E92" s="17" t="s">
        <v>6321</v>
      </c>
      <c r="F92" s="17" t="s">
        <v>6323</v>
      </c>
      <c r="G92" s="5" t="s">
        <v>415</v>
      </c>
      <c r="H92" s="11" t="s">
        <v>408</v>
      </c>
      <c r="I92" s="12" t="s">
        <v>547</v>
      </c>
    </row>
    <row r="93" spans="1:10" s="6" customFormat="1">
      <c r="A93" s="23" t="s">
        <v>5</v>
      </c>
      <c r="B93" s="23" t="s">
        <v>55</v>
      </c>
      <c r="C93" s="5" t="s">
        <v>86</v>
      </c>
      <c r="D93" s="5" t="s">
        <v>345</v>
      </c>
      <c r="E93" s="17" t="s">
        <v>6324</v>
      </c>
      <c r="F93" s="17" t="s">
        <v>103</v>
      </c>
      <c r="G93" s="5" t="s">
        <v>415</v>
      </c>
      <c r="H93" s="11" t="s">
        <v>408</v>
      </c>
      <c r="I93" s="12" t="s">
        <v>468</v>
      </c>
    </row>
    <row r="94" spans="1:10" s="8" customFormat="1">
      <c r="A94" s="23" t="s">
        <v>5</v>
      </c>
      <c r="B94" s="23" t="s">
        <v>55</v>
      </c>
      <c r="C94" s="5" t="s">
        <v>86</v>
      </c>
      <c r="D94" s="5" t="s">
        <v>346</v>
      </c>
      <c r="E94" s="17" t="s">
        <v>6500</v>
      </c>
      <c r="F94" s="17" t="s">
        <v>107</v>
      </c>
      <c r="G94" s="5" t="s">
        <v>415</v>
      </c>
      <c r="H94" s="12" t="s">
        <v>89</v>
      </c>
      <c r="I94" s="12" t="s">
        <v>6233</v>
      </c>
    </row>
    <row r="95" spans="1:10" s="8" customFormat="1">
      <c r="A95" s="23" t="s">
        <v>5</v>
      </c>
      <c r="B95" s="23" t="s">
        <v>55</v>
      </c>
      <c r="C95" s="5" t="s">
        <v>86</v>
      </c>
      <c r="D95" s="5" t="s">
        <v>346</v>
      </c>
      <c r="E95" s="17" t="s">
        <v>6501</v>
      </c>
      <c r="F95" s="17" t="s">
        <v>104</v>
      </c>
      <c r="G95" s="5" t="s">
        <v>415</v>
      </c>
      <c r="H95" s="11" t="s">
        <v>16</v>
      </c>
      <c r="I95" s="5" t="s">
        <v>548</v>
      </c>
    </row>
    <row r="96" spans="1:10">
      <c r="A96" s="23" t="s">
        <v>5</v>
      </c>
      <c r="B96" s="23" t="s">
        <v>55</v>
      </c>
      <c r="C96" s="5" t="s">
        <v>86</v>
      </c>
      <c r="D96" s="5" t="s">
        <v>346</v>
      </c>
      <c r="E96" s="17" t="s">
        <v>6325</v>
      </c>
      <c r="F96" s="17" t="s">
        <v>109</v>
      </c>
      <c r="G96" s="5" t="s">
        <v>415</v>
      </c>
      <c r="H96" s="197" t="s">
        <v>6224</v>
      </c>
      <c r="I96" s="12" t="s">
        <v>549</v>
      </c>
    </row>
    <row r="97" spans="1:9">
      <c r="A97" s="23" t="s">
        <v>5</v>
      </c>
      <c r="B97" s="23" t="s">
        <v>55</v>
      </c>
      <c r="C97" s="5" t="s">
        <v>86</v>
      </c>
      <c r="D97" s="5" t="s">
        <v>346</v>
      </c>
      <c r="E97" s="17" t="s">
        <v>6326</v>
      </c>
      <c r="F97" s="17" t="s">
        <v>110</v>
      </c>
      <c r="G97" s="5" t="s">
        <v>415</v>
      </c>
      <c r="H97" s="11" t="s">
        <v>408</v>
      </c>
      <c r="I97" s="12" t="s">
        <v>423</v>
      </c>
    </row>
    <row r="98" spans="1:9">
      <c r="A98" s="23" t="s">
        <v>5</v>
      </c>
      <c r="B98" s="23" t="s">
        <v>55</v>
      </c>
      <c r="C98" s="5" t="s">
        <v>86</v>
      </c>
      <c r="D98" s="5" t="s">
        <v>346</v>
      </c>
      <c r="E98" s="17" t="s">
        <v>6327</v>
      </c>
      <c r="F98" s="17" t="s">
        <v>111</v>
      </c>
      <c r="G98" s="5" t="s">
        <v>415</v>
      </c>
      <c r="H98" s="197" t="s">
        <v>6224</v>
      </c>
      <c r="I98" s="12" t="s">
        <v>550</v>
      </c>
    </row>
    <row r="99" spans="1:9" s="8" customFormat="1">
      <c r="A99" s="23" t="s">
        <v>5</v>
      </c>
      <c r="B99" s="23" t="s">
        <v>55</v>
      </c>
      <c r="C99" s="5" t="s">
        <v>86</v>
      </c>
      <c r="D99" s="5" t="s">
        <v>346</v>
      </c>
      <c r="E99" s="17" t="s">
        <v>6327</v>
      </c>
      <c r="F99" s="17" t="s">
        <v>112</v>
      </c>
      <c r="G99" s="5" t="s">
        <v>415</v>
      </c>
      <c r="H99" s="12" t="s">
        <v>113</v>
      </c>
      <c r="I99" s="5" t="s">
        <v>551</v>
      </c>
    </row>
    <row r="100" spans="1:9" s="8" customFormat="1">
      <c r="A100" s="23" t="s">
        <v>5</v>
      </c>
      <c r="B100" s="23" t="s">
        <v>55</v>
      </c>
      <c r="C100" s="5" t="s">
        <v>114</v>
      </c>
      <c r="D100" s="5" t="s">
        <v>373</v>
      </c>
      <c r="E100" s="17" t="s">
        <v>6328</v>
      </c>
      <c r="F100" s="17" t="s">
        <v>115</v>
      </c>
      <c r="G100" s="5" t="s">
        <v>415</v>
      </c>
      <c r="H100" s="197" t="s">
        <v>6224</v>
      </c>
      <c r="I100" s="12" t="s">
        <v>608</v>
      </c>
    </row>
    <row r="101" spans="1:9">
      <c r="A101" s="23" t="s">
        <v>5</v>
      </c>
      <c r="B101" s="23" t="s">
        <v>55</v>
      </c>
      <c r="C101" s="5" t="s">
        <v>114</v>
      </c>
      <c r="D101" s="5" t="s">
        <v>373</v>
      </c>
      <c r="E101" s="19" t="s">
        <v>6329</v>
      </c>
      <c r="F101" s="19" t="s">
        <v>117</v>
      </c>
      <c r="G101" s="5" t="s">
        <v>415</v>
      </c>
      <c r="H101" s="11" t="s">
        <v>408</v>
      </c>
      <c r="I101" s="25" t="s">
        <v>469</v>
      </c>
    </row>
    <row r="102" spans="1:9">
      <c r="A102" s="23" t="s">
        <v>5</v>
      </c>
      <c r="B102" s="23" t="s">
        <v>55</v>
      </c>
      <c r="C102" s="5" t="s">
        <v>114</v>
      </c>
      <c r="D102" s="5" t="s">
        <v>373</v>
      </c>
      <c r="E102" s="17" t="s">
        <v>6330</v>
      </c>
      <c r="F102" s="17" t="s">
        <v>118</v>
      </c>
      <c r="G102" s="5" t="s">
        <v>415</v>
      </c>
      <c r="H102" s="11" t="s">
        <v>6227</v>
      </c>
      <c r="I102" s="12" t="s">
        <v>552</v>
      </c>
    </row>
    <row r="103" spans="1:9" s="8" customFormat="1">
      <c r="A103" s="23" t="s">
        <v>5</v>
      </c>
      <c r="B103" s="23" t="s">
        <v>55</v>
      </c>
      <c r="C103" s="5" t="s">
        <v>114</v>
      </c>
      <c r="D103" s="5" t="s">
        <v>373</v>
      </c>
      <c r="E103" s="17" t="s">
        <v>6331</v>
      </c>
      <c r="F103" s="17" t="s">
        <v>5934</v>
      </c>
      <c r="G103" s="5" t="s">
        <v>415</v>
      </c>
      <c r="H103" s="11" t="s">
        <v>408</v>
      </c>
      <c r="I103" s="12" t="s">
        <v>553</v>
      </c>
    </row>
    <row r="104" spans="1:9">
      <c r="A104" s="23" t="s">
        <v>5</v>
      </c>
      <c r="B104" s="23" t="s">
        <v>55</v>
      </c>
      <c r="C104" s="5" t="s">
        <v>114</v>
      </c>
      <c r="D104" s="5" t="s">
        <v>373</v>
      </c>
      <c r="E104" s="17" t="s">
        <v>6332</v>
      </c>
      <c r="F104" s="17" t="s">
        <v>119</v>
      </c>
      <c r="G104" s="5" t="s">
        <v>415</v>
      </c>
      <c r="H104" s="11" t="s">
        <v>6227</v>
      </c>
      <c r="I104" s="12" t="s">
        <v>554</v>
      </c>
    </row>
    <row r="105" spans="1:9">
      <c r="A105" s="23" t="s">
        <v>5</v>
      </c>
      <c r="B105" s="23" t="s">
        <v>55</v>
      </c>
      <c r="C105" s="5" t="s">
        <v>114</v>
      </c>
      <c r="D105" s="5" t="s">
        <v>373</v>
      </c>
      <c r="E105" s="19" t="s">
        <v>6333</v>
      </c>
      <c r="F105" s="19" t="s">
        <v>120</v>
      </c>
      <c r="G105" s="5" t="s">
        <v>415</v>
      </c>
      <c r="H105" s="11" t="s">
        <v>408</v>
      </c>
      <c r="I105" s="21" t="s">
        <v>470</v>
      </c>
    </row>
    <row r="106" spans="1:9">
      <c r="A106" s="23" t="s">
        <v>5</v>
      </c>
      <c r="B106" s="23" t="s">
        <v>55</v>
      </c>
      <c r="C106" s="5" t="s">
        <v>114</v>
      </c>
      <c r="D106" s="5" t="s">
        <v>374</v>
      </c>
      <c r="E106" s="17" t="s">
        <v>6334</v>
      </c>
      <c r="F106" s="19" t="s">
        <v>705</v>
      </c>
      <c r="G106" s="5" t="s">
        <v>415</v>
      </c>
      <c r="H106" s="11" t="s">
        <v>16</v>
      </c>
      <c r="I106" s="5" t="s">
        <v>555</v>
      </c>
    </row>
    <row r="107" spans="1:9">
      <c r="A107" s="23" t="s">
        <v>5</v>
      </c>
      <c r="B107" s="23" t="s">
        <v>55</v>
      </c>
      <c r="C107" s="5" t="s">
        <v>114</v>
      </c>
      <c r="D107" s="5" t="s">
        <v>374</v>
      </c>
      <c r="E107" s="19" t="s">
        <v>6335</v>
      </c>
      <c r="F107" s="19" t="s">
        <v>121</v>
      </c>
      <c r="G107" s="5" t="s">
        <v>415</v>
      </c>
      <c r="H107" s="11" t="s">
        <v>408</v>
      </c>
      <c r="I107" s="21" t="s">
        <v>424</v>
      </c>
    </row>
    <row r="108" spans="1:9">
      <c r="A108" s="23" t="s">
        <v>5</v>
      </c>
      <c r="B108" s="23" t="s">
        <v>55</v>
      </c>
      <c r="C108" s="5" t="s">
        <v>114</v>
      </c>
      <c r="D108" s="5" t="s">
        <v>374</v>
      </c>
      <c r="E108" s="17" t="s">
        <v>6336</v>
      </c>
      <c r="F108" s="17" t="s">
        <v>122</v>
      </c>
      <c r="G108" s="5" t="s">
        <v>415</v>
      </c>
      <c r="H108" s="11" t="s">
        <v>408</v>
      </c>
      <c r="I108" s="12" t="s">
        <v>471</v>
      </c>
    </row>
    <row r="109" spans="1:9" s="8" customFormat="1">
      <c r="A109" s="23" t="s">
        <v>5</v>
      </c>
      <c r="B109" s="23" t="s">
        <v>55</v>
      </c>
      <c r="C109" s="5" t="s">
        <v>123</v>
      </c>
      <c r="D109" s="5" t="s">
        <v>375</v>
      </c>
      <c r="E109" s="17" t="s">
        <v>6337</v>
      </c>
      <c r="F109" s="17" t="s">
        <v>124</v>
      </c>
      <c r="G109" s="5" t="s">
        <v>415</v>
      </c>
      <c r="H109" s="11" t="s">
        <v>16</v>
      </c>
      <c r="I109" s="5" t="s">
        <v>557</v>
      </c>
    </row>
    <row r="110" spans="1:9" s="8" customFormat="1" ht="15" customHeight="1">
      <c r="A110" s="23" t="s">
        <v>5</v>
      </c>
      <c r="B110" s="23" t="s">
        <v>55</v>
      </c>
      <c r="C110" s="5" t="s">
        <v>123</v>
      </c>
      <c r="D110" s="5" t="s">
        <v>375</v>
      </c>
      <c r="E110" s="17" t="s">
        <v>6337</v>
      </c>
      <c r="F110" s="17" t="s">
        <v>126</v>
      </c>
      <c r="G110" s="5" t="s">
        <v>415</v>
      </c>
      <c r="H110" s="11" t="s">
        <v>16</v>
      </c>
      <c r="I110" s="5" t="s">
        <v>556</v>
      </c>
    </row>
    <row r="111" spans="1:9">
      <c r="A111" s="23" t="s">
        <v>5</v>
      </c>
      <c r="B111" s="23" t="s">
        <v>55</v>
      </c>
      <c r="C111" s="5" t="s">
        <v>123</v>
      </c>
      <c r="D111" s="5" t="s">
        <v>375</v>
      </c>
      <c r="E111" s="17" t="s">
        <v>6338</v>
      </c>
      <c r="F111" s="17" t="s">
        <v>127</v>
      </c>
      <c r="G111" s="5" t="s">
        <v>415</v>
      </c>
      <c r="H111" s="11" t="s">
        <v>408</v>
      </c>
      <c r="I111" s="12" t="s">
        <v>472</v>
      </c>
    </row>
    <row r="112" spans="1:9">
      <c r="A112" s="23" t="s">
        <v>5</v>
      </c>
      <c r="B112" s="23" t="s">
        <v>55</v>
      </c>
      <c r="C112" s="5" t="s">
        <v>123</v>
      </c>
      <c r="D112" s="5" t="s">
        <v>376</v>
      </c>
      <c r="E112" s="19" t="s">
        <v>6339</v>
      </c>
      <c r="F112" s="19" t="s">
        <v>128</v>
      </c>
      <c r="G112" s="5" t="s">
        <v>415</v>
      </c>
      <c r="H112" s="11" t="s">
        <v>408</v>
      </c>
      <c r="I112" s="25" t="s">
        <v>473</v>
      </c>
    </row>
    <row r="113" spans="1:10" s="8" customFormat="1" ht="18.5">
      <c r="A113" s="23" t="s">
        <v>5</v>
      </c>
      <c r="B113" s="23" t="s">
        <v>55</v>
      </c>
      <c r="C113" s="5" t="s">
        <v>123</v>
      </c>
      <c r="D113" s="5" t="s">
        <v>377</v>
      </c>
      <c r="E113" s="20" t="s">
        <v>6340</v>
      </c>
      <c r="F113" s="20" t="s">
        <v>129</v>
      </c>
      <c r="G113" s="5" t="s">
        <v>415</v>
      </c>
      <c r="H113" s="11" t="s">
        <v>6341</v>
      </c>
      <c r="I113" s="21" t="s">
        <v>6233</v>
      </c>
    </row>
    <row r="114" spans="1:10">
      <c r="A114" s="23" t="s">
        <v>5</v>
      </c>
      <c r="B114" s="23" t="s">
        <v>55</v>
      </c>
      <c r="C114" s="5" t="s">
        <v>123</v>
      </c>
      <c r="D114" s="5" t="s">
        <v>378</v>
      </c>
      <c r="E114" s="17" t="s">
        <v>6342</v>
      </c>
      <c r="F114" s="17" t="s">
        <v>130</v>
      </c>
      <c r="G114" s="5" t="s">
        <v>415</v>
      </c>
      <c r="H114" s="197" t="s">
        <v>6224</v>
      </c>
      <c r="I114" s="12" t="s">
        <v>474</v>
      </c>
    </row>
    <row r="115" spans="1:10">
      <c r="A115" s="23" t="s">
        <v>5</v>
      </c>
      <c r="B115" s="23" t="s">
        <v>55</v>
      </c>
      <c r="C115" s="5" t="s">
        <v>123</v>
      </c>
      <c r="D115" s="5" t="s">
        <v>378</v>
      </c>
      <c r="E115" s="19" t="s">
        <v>6343</v>
      </c>
      <c r="F115" s="19" t="s">
        <v>131</v>
      </c>
      <c r="G115" s="5" t="s">
        <v>415</v>
      </c>
      <c r="H115" s="11" t="s">
        <v>408</v>
      </c>
      <c r="I115" s="25" t="s">
        <v>475</v>
      </c>
    </row>
    <row r="116" spans="1:10" s="8" customFormat="1">
      <c r="A116" s="23" t="s">
        <v>5</v>
      </c>
      <c r="B116" s="23" t="s">
        <v>55</v>
      </c>
      <c r="C116" s="5" t="s">
        <v>123</v>
      </c>
      <c r="D116" s="5" t="s">
        <v>378</v>
      </c>
      <c r="E116" s="17" t="s">
        <v>6344</v>
      </c>
      <c r="F116" s="17" t="s">
        <v>132</v>
      </c>
      <c r="G116" s="5" t="s">
        <v>415</v>
      </c>
      <c r="H116" s="11" t="s">
        <v>408</v>
      </c>
      <c r="I116" s="12" t="s">
        <v>476</v>
      </c>
    </row>
    <row r="117" spans="1:10">
      <c r="A117" s="23" t="s">
        <v>5</v>
      </c>
      <c r="B117" s="23" t="s">
        <v>55</v>
      </c>
      <c r="C117" s="5" t="s">
        <v>123</v>
      </c>
      <c r="D117" s="5" t="s">
        <v>379</v>
      </c>
      <c r="E117" s="19" t="s">
        <v>6345</v>
      </c>
      <c r="F117" s="19" t="s">
        <v>133</v>
      </c>
      <c r="G117" s="5" t="s">
        <v>416</v>
      </c>
      <c r="H117" s="11" t="s">
        <v>408</v>
      </c>
      <c r="I117" s="3" t="s">
        <v>5924</v>
      </c>
    </row>
    <row r="118" spans="1:10">
      <c r="A118" s="23" t="s">
        <v>5</v>
      </c>
      <c r="B118" s="23" t="s">
        <v>55</v>
      </c>
      <c r="C118" s="5" t="s">
        <v>134</v>
      </c>
      <c r="D118" s="5" t="s">
        <v>380</v>
      </c>
      <c r="E118" s="17" t="s">
        <v>6346</v>
      </c>
      <c r="F118" s="17" t="s">
        <v>135</v>
      </c>
      <c r="G118" s="5" t="s">
        <v>415</v>
      </c>
      <c r="H118" s="11" t="s">
        <v>408</v>
      </c>
      <c r="I118" s="12" t="s">
        <v>477</v>
      </c>
    </row>
    <row r="119" spans="1:10" s="8" customFormat="1">
      <c r="A119" s="23" t="s">
        <v>5</v>
      </c>
      <c r="B119" s="23" t="s">
        <v>55</v>
      </c>
      <c r="C119" s="5" t="s">
        <v>134</v>
      </c>
      <c r="D119" s="5" t="s">
        <v>381</v>
      </c>
      <c r="E119" s="17" t="s">
        <v>6347</v>
      </c>
      <c r="F119" s="17" t="s">
        <v>136</v>
      </c>
      <c r="G119" s="5" t="s">
        <v>415</v>
      </c>
      <c r="H119" s="11" t="s">
        <v>6226</v>
      </c>
      <c r="I119" s="12" t="s">
        <v>558</v>
      </c>
    </row>
    <row r="120" spans="1:10">
      <c r="A120" s="23" t="s">
        <v>5</v>
      </c>
      <c r="B120" s="23" t="s">
        <v>55</v>
      </c>
      <c r="C120" s="5" t="s">
        <v>134</v>
      </c>
      <c r="D120" s="5" t="s">
        <v>382</v>
      </c>
      <c r="E120" s="19" t="s">
        <v>6348</v>
      </c>
      <c r="F120" s="19" t="s">
        <v>830</v>
      </c>
      <c r="G120" s="5" t="s">
        <v>416</v>
      </c>
      <c r="H120" s="11" t="s">
        <v>408</v>
      </c>
      <c r="I120" s="3" t="s">
        <v>5925</v>
      </c>
    </row>
    <row r="121" spans="1:10" s="8" customFormat="1">
      <c r="A121" s="23" t="s">
        <v>5</v>
      </c>
      <c r="B121" s="23" t="s">
        <v>55</v>
      </c>
      <c r="C121" s="5" t="s">
        <v>134</v>
      </c>
      <c r="D121" s="5" t="s">
        <v>383</v>
      </c>
      <c r="E121" s="17" t="s">
        <v>6349</v>
      </c>
      <c r="F121" s="17" t="s">
        <v>138</v>
      </c>
      <c r="G121" s="5" t="s">
        <v>415</v>
      </c>
      <c r="H121" s="11" t="s">
        <v>15</v>
      </c>
      <c r="I121" s="12" t="s">
        <v>6233</v>
      </c>
    </row>
    <row r="122" spans="1:10" s="8" customFormat="1">
      <c r="A122" s="23" t="s">
        <v>5</v>
      </c>
      <c r="B122" s="23" t="s">
        <v>55</v>
      </c>
      <c r="C122" s="5" t="s">
        <v>134</v>
      </c>
      <c r="D122" s="5" t="s">
        <v>383</v>
      </c>
      <c r="E122" s="17" t="s">
        <v>6350</v>
      </c>
      <c r="F122" s="17" t="s">
        <v>139</v>
      </c>
      <c r="G122" s="5" t="s">
        <v>415</v>
      </c>
      <c r="H122" s="11" t="s">
        <v>89</v>
      </c>
      <c r="I122" s="12" t="s">
        <v>6233</v>
      </c>
      <c r="J122" s="5"/>
    </row>
    <row r="123" spans="1:10" s="8" customFormat="1">
      <c r="A123" s="23" t="s">
        <v>5</v>
      </c>
      <c r="B123" s="23" t="s">
        <v>55</v>
      </c>
      <c r="C123" s="5" t="s">
        <v>134</v>
      </c>
      <c r="D123" s="5" t="s">
        <v>383</v>
      </c>
      <c r="E123" s="17" t="s">
        <v>6351</v>
      </c>
      <c r="F123" s="17" t="s">
        <v>140</v>
      </c>
      <c r="G123" s="5" t="s">
        <v>415</v>
      </c>
      <c r="H123" s="11" t="s">
        <v>6226</v>
      </c>
      <c r="I123" s="12" t="s">
        <v>559</v>
      </c>
      <c r="J123" s="5"/>
    </row>
    <row r="124" spans="1:10" s="8" customFormat="1">
      <c r="A124" s="23" t="s">
        <v>5</v>
      </c>
      <c r="B124" s="23" t="s">
        <v>55</v>
      </c>
      <c r="C124" s="5" t="s">
        <v>134</v>
      </c>
      <c r="D124" s="5" t="s">
        <v>383</v>
      </c>
      <c r="E124" s="17" t="s">
        <v>6352</v>
      </c>
      <c r="F124" s="17" t="s">
        <v>141</v>
      </c>
      <c r="G124" s="5" t="s">
        <v>415</v>
      </c>
      <c r="H124" s="12" t="s">
        <v>89</v>
      </c>
      <c r="I124" s="12" t="s">
        <v>6233</v>
      </c>
    </row>
    <row r="125" spans="1:10" s="8" customFormat="1">
      <c r="A125" s="23" t="s">
        <v>5</v>
      </c>
      <c r="B125" s="23" t="s">
        <v>55</v>
      </c>
      <c r="C125" s="5" t="s">
        <v>142</v>
      </c>
      <c r="D125" s="5" t="s">
        <v>384</v>
      </c>
      <c r="E125" s="19" t="s">
        <v>6353</v>
      </c>
      <c r="F125" s="29" t="s">
        <v>144</v>
      </c>
      <c r="G125" s="5" t="s">
        <v>415</v>
      </c>
      <c r="H125" s="11" t="s">
        <v>408</v>
      </c>
      <c r="I125" s="25" t="s">
        <v>425</v>
      </c>
    </row>
    <row r="126" spans="1:10" s="8" customFormat="1">
      <c r="A126" s="23" t="s">
        <v>5</v>
      </c>
      <c r="B126" s="23" t="s">
        <v>55</v>
      </c>
      <c r="C126" s="5" t="s">
        <v>142</v>
      </c>
      <c r="D126" s="5" t="s">
        <v>384</v>
      </c>
      <c r="E126" s="19" t="s">
        <v>6353</v>
      </c>
      <c r="F126" s="19" t="s">
        <v>831</v>
      </c>
      <c r="G126" s="5" t="s">
        <v>416</v>
      </c>
      <c r="H126" s="11" t="s">
        <v>408</v>
      </c>
      <c r="I126" s="3" t="s">
        <v>5926</v>
      </c>
      <c r="J126" s="5"/>
    </row>
    <row r="127" spans="1:10" s="8" customFormat="1" ht="18.5">
      <c r="A127" s="23" t="s">
        <v>5</v>
      </c>
      <c r="B127" s="23" t="s">
        <v>55</v>
      </c>
      <c r="C127" s="5" t="s">
        <v>142</v>
      </c>
      <c r="D127" s="5" t="s">
        <v>385</v>
      </c>
      <c r="E127" s="19" t="s">
        <v>6354</v>
      </c>
      <c r="F127" s="19" t="s">
        <v>145</v>
      </c>
      <c r="G127" s="5" t="s">
        <v>415</v>
      </c>
      <c r="H127" s="11" t="s">
        <v>6252</v>
      </c>
      <c r="I127" s="21" t="s">
        <v>6233</v>
      </c>
      <c r="J127" s="5"/>
    </row>
    <row r="128" spans="1:10" s="8" customFormat="1">
      <c r="A128" s="23" t="s">
        <v>5</v>
      </c>
      <c r="B128" s="23" t="s">
        <v>55</v>
      </c>
      <c r="C128" s="5" t="s">
        <v>142</v>
      </c>
      <c r="D128" s="5" t="s">
        <v>385</v>
      </c>
      <c r="E128" s="19" t="s">
        <v>6355</v>
      </c>
      <c r="F128" s="19" t="s">
        <v>147</v>
      </c>
      <c r="G128" s="5" t="s">
        <v>416</v>
      </c>
      <c r="H128" s="11" t="s">
        <v>408</v>
      </c>
      <c r="I128" s="3" t="s">
        <v>6232</v>
      </c>
      <c r="J128" s="5"/>
    </row>
    <row r="129" spans="1:10" s="8" customFormat="1">
      <c r="A129" s="23" t="s">
        <v>5</v>
      </c>
      <c r="B129" s="23" t="s">
        <v>55</v>
      </c>
      <c r="C129" s="5" t="s">
        <v>142</v>
      </c>
      <c r="D129" s="5" t="s">
        <v>385</v>
      </c>
      <c r="E129" s="19" t="s">
        <v>6356</v>
      </c>
      <c r="F129" s="19" t="s">
        <v>148</v>
      </c>
      <c r="G129" s="5" t="s">
        <v>416</v>
      </c>
      <c r="H129" s="11" t="s">
        <v>408</v>
      </c>
      <c r="I129" s="3" t="s">
        <v>6232</v>
      </c>
      <c r="J129" s="5"/>
    </row>
    <row r="130" spans="1:10" s="8" customFormat="1">
      <c r="A130" s="23" t="s">
        <v>5</v>
      </c>
      <c r="B130" s="23" t="s">
        <v>55</v>
      </c>
      <c r="C130" s="5" t="s">
        <v>149</v>
      </c>
      <c r="D130" s="5"/>
      <c r="E130" s="19" t="s">
        <v>6357</v>
      </c>
      <c r="F130" s="19" t="s">
        <v>150</v>
      </c>
      <c r="G130" s="5" t="s">
        <v>416</v>
      </c>
      <c r="H130" s="11" t="s">
        <v>408</v>
      </c>
      <c r="I130" s="3" t="s">
        <v>832</v>
      </c>
      <c r="J130" s="5"/>
    </row>
    <row r="131" spans="1:10">
      <c r="A131" s="23" t="s">
        <v>5</v>
      </c>
      <c r="B131" s="23" t="s">
        <v>55</v>
      </c>
      <c r="C131" s="5" t="s">
        <v>151</v>
      </c>
      <c r="E131" s="17" t="s">
        <v>6358</v>
      </c>
      <c r="F131" s="17" t="s">
        <v>152</v>
      </c>
      <c r="G131" s="5" t="s">
        <v>415</v>
      </c>
      <c r="H131" s="11" t="s">
        <v>408</v>
      </c>
      <c r="I131" s="12" t="s">
        <v>478</v>
      </c>
    </row>
    <row r="132" spans="1:10">
      <c r="A132" s="23" t="s">
        <v>5</v>
      </c>
      <c r="B132" s="23" t="s">
        <v>55</v>
      </c>
      <c r="C132" s="5" t="s">
        <v>153</v>
      </c>
      <c r="D132" s="5" t="s">
        <v>386</v>
      </c>
      <c r="E132" s="17" t="s">
        <v>6359</v>
      </c>
      <c r="F132" s="19" t="s">
        <v>154</v>
      </c>
      <c r="G132" s="5" t="s">
        <v>415</v>
      </c>
      <c r="H132" s="11" t="s">
        <v>16</v>
      </c>
      <c r="I132" s="12" t="s">
        <v>560</v>
      </c>
    </row>
    <row r="133" spans="1:10">
      <c r="A133" s="23" t="s">
        <v>5</v>
      </c>
      <c r="B133" s="23" t="s">
        <v>55</v>
      </c>
      <c r="C133" s="5" t="s">
        <v>153</v>
      </c>
      <c r="D133" s="5" t="s">
        <v>386</v>
      </c>
      <c r="E133" s="17" t="s">
        <v>6359</v>
      </c>
      <c r="F133" s="19" t="s">
        <v>155</v>
      </c>
      <c r="G133" s="5" t="s">
        <v>415</v>
      </c>
      <c r="H133" s="11" t="s">
        <v>16</v>
      </c>
      <c r="I133" s="5" t="s">
        <v>561</v>
      </c>
    </row>
    <row r="134" spans="1:10">
      <c r="A134" s="23" t="s">
        <v>5</v>
      </c>
      <c r="B134" s="23" t="s">
        <v>55</v>
      </c>
      <c r="C134" s="5" t="s">
        <v>153</v>
      </c>
      <c r="D134" s="5" t="s">
        <v>387</v>
      </c>
      <c r="E134" s="17" t="s">
        <v>6360</v>
      </c>
      <c r="F134" s="17" t="s">
        <v>156</v>
      </c>
      <c r="G134" s="5" t="s">
        <v>415</v>
      </c>
      <c r="H134" s="11" t="s">
        <v>408</v>
      </c>
      <c r="I134" s="12" t="s">
        <v>479</v>
      </c>
    </row>
    <row r="135" spans="1:10">
      <c r="A135" s="23" t="s">
        <v>5</v>
      </c>
      <c r="B135" s="23" t="s">
        <v>55</v>
      </c>
      <c r="C135" s="5" t="s">
        <v>153</v>
      </c>
      <c r="D135" s="5" t="s">
        <v>388</v>
      </c>
      <c r="E135" s="20" t="s">
        <v>6361</v>
      </c>
      <c r="F135" s="20" t="s">
        <v>158</v>
      </c>
      <c r="G135" s="5" t="s">
        <v>415</v>
      </c>
      <c r="H135" s="11" t="s">
        <v>408</v>
      </c>
      <c r="I135" s="25" t="s">
        <v>480</v>
      </c>
    </row>
    <row r="136" spans="1:10" s="8" customFormat="1">
      <c r="A136" s="23" t="s">
        <v>5</v>
      </c>
      <c r="B136" s="23" t="s">
        <v>55</v>
      </c>
      <c r="C136" s="5" t="s">
        <v>153</v>
      </c>
      <c r="D136" s="5" t="s">
        <v>388</v>
      </c>
      <c r="E136" s="17" t="s">
        <v>6362</v>
      </c>
      <c r="F136" s="17" t="s">
        <v>159</v>
      </c>
      <c r="G136" s="5" t="s">
        <v>415</v>
      </c>
      <c r="H136" s="11" t="s">
        <v>408</v>
      </c>
      <c r="I136" s="12" t="s">
        <v>562</v>
      </c>
    </row>
    <row r="137" spans="1:10" s="8" customFormat="1">
      <c r="A137" s="23" t="s">
        <v>5</v>
      </c>
      <c r="B137" s="23" t="s">
        <v>55</v>
      </c>
      <c r="C137" s="5" t="s">
        <v>153</v>
      </c>
      <c r="D137" s="5" t="s">
        <v>388</v>
      </c>
      <c r="E137" s="17" t="s">
        <v>6363</v>
      </c>
      <c r="F137" s="17" t="s">
        <v>160</v>
      </c>
      <c r="G137" s="5" t="s">
        <v>415</v>
      </c>
      <c r="H137" s="11" t="s">
        <v>408</v>
      </c>
      <c r="I137" s="12" t="s">
        <v>481</v>
      </c>
      <c r="J137" s="5"/>
    </row>
    <row r="138" spans="1:10">
      <c r="A138" s="23" t="s">
        <v>5</v>
      </c>
      <c r="B138" s="23" t="s">
        <v>161</v>
      </c>
      <c r="C138" s="23" t="s">
        <v>676</v>
      </c>
      <c r="D138" s="5" t="s">
        <v>675</v>
      </c>
      <c r="E138" s="17" t="s">
        <v>6364</v>
      </c>
      <c r="F138" s="17" t="s">
        <v>164</v>
      </c>
      <c r="G138" s="5" t="s">
        <v>415</v>
      </c>
      <c r="H138" s="11" t="s">
        <v>408</v>
      </c>
      <c r="I138" s="12" t="s">
        <v>427</v>
      </c>
    </row>
    <row r="139" spans="1:10">
      <c r="A139" s="23" t="s">
        <v>5</v>
      </c>
      <c r="B139" s="23" t="s">
        <v>161</v>
      </c>
      <c r="C139" s="5" t="s">
        <v>677</v>
      </c>
      <c r="D139" s="5" t="s">
        <v>675</v>
      </c>
      <c r="E139" s="17" t="s">
        <v>6364</v>
      </c>
      <c r="F139" s="17" t="s">
        <v>163</v>
      </c>
      <c r="G139" s="5" t="s">
        <v>415</v>
      </c>
      <c r="H139" s="11" t="s">
        <v>408</v>
      </c>
      <c r="I139" s="12" t="s">
        <v>426</v>
      </c>
    </row>
    <row r="140" spans="1:10" ht="18.5">
      <c r="A140" s="23" t="s">
        <v>5</v>
      </c>
      <c r="B140" s="23" t="s">
        <v>161</v>
      </c>
      <c r="C140" s="5" t="s">
        <v>162</v>
      </c>
      <c r="D140" s="5" t="s">
        <v>389</v>
      </c>
      <c r="E140" s="19" t="s">
        <v>6365</v>
      </c>
      <c r="F140" s="19" t="s">
        <v>165</v>
      </c>
      <c r="G140" s="5" t="s">
        <v>415</v>
      </c>
      <c r="H140" s="11" t="s">
        <v>6366</v>
      </c>
      <c r="I140" s="26" t="s">
        <v>611</v>
      </c>
    </row>
    <row r="141" spans="1:10" s="8" customFormat="1">
      <c r="A141" s="23" t="s">
        <v>5</v>
      </c>
      <c r="B141" s="23" t="s">
        <v>161</v>
      </c>
      <c r="C141" s="5" t="s">
        <v>162</v>
      </c>
      <c r="D141" s="5" t="s">
        <v>389</v>
      </c>
      <c r="E141" s="19" t="s">
        <v>6365</v>
      </c>
      <c r="F141" s="19" t="s">
        <v>166</v>
      </c>
      <c r="G141" s="5" t="s">
        <v>416</v>
      </c>
      <c r="H141" s="11" t="s">
        <v>408</v>
      </c>
      <c r="I141" s="9" t="s">
        <v>563</v>
      </c>
    </row>
    <row r="142" spans="1:10" s="8" customFormat="1">
      <c r="A142" s="23" t="s">
        <v>5</v>
      </c>
      <c r="B142" s="23" t="s">
        <v>161</v>
      </c>
      <c r="C142" s="5" t="s">
        <v>162</v>
      </c>
      <c r="D142" s="5" t="s">
        <v>391</v>
      </c>
      <c r="E142" s="17" t="s">
        <v>6367</v>
      </c>
      <c r="F142" s="17" t="s">
        <v>172</v>
      </c>
      <c r="G142" s="5" t="s">
        <v>415</v>
      </c>
      <c r="H142" s="11" t="s">
        <v>6227</v>
      </c>
      <c r="I142" s="12" t="s">
        <v>566</v>
      </c>
      <c r="J142" s="5"/>
    </row>
    <row r="143" spans="1:10">
      <c r="A143" s="23" t="s">
        <v>5</v>
      </c>
      <c r="B143" s="23" t="s">
        <v>161</v>
      </c>
      <c r="C143" s="5" t="s">
        <v>162</v>
      </c>
      <c r="D143" s="5" t="s">
        <v>391</v>
      </c>
      <c r="E143" s="17" t="s">
        <v>6368</v>
      </c>
      <c r="F143" s="17" t="s">
        <v>173</v>
      </c>
      <c r="G143" s="5" t="s">
        <v>415</v>
      </c>
      <c r="H143" s="11" t="s">
        <v>408</v>
      </c>
      <c r="I143" s="12" t="s">
        <v>429</v>
      </c>
    </row>
    <row r="144" spans="1:10">
      <c r="A144" s="23" t="s">
        <v>5</v>
      </c>
      <c r="B144" s="23" t="s">
        <v>161</v>
      </c>
      <c r="C144" s="5" t="s">
        <v>162</v>
      </c>
      <c r="D144" s="5" t="s">
        <v>392</v>
      </c>
      <c r="E144" s="17" t="s">
        <v>6369</v>
      </c>
      <c r="F144" s="17" t="s">
        <v>174</v>
      </c>
      <c r="G144" s="5" t="s">
        <v>415</v>
      </c>
      <c r="H144" s="11" t="s">
        <v>408</v>
      </c>
      <c r="I144" s="12" t="s">
        <v>484</v>
      </c>
    </row>
    <row r="145" spans="1:10" s="8" customFormat="1">
      <c r="A145" s="23" t="s">
        <v>5</v>
      </c>
      <c r="B145" s="23" t="s">
        <v>161</v>
      </c>
      <c r="C145" s="5" t="s">
        <v>162</v>
      </c>
      <c r="D145" s="5" t="s">
        <v>392</v>
      </c>
      <c r="E145" s="19" t="s">
        <v>6370</v>
      </c>
      <c r="F145" s="19" t="s">
        <v>176</v>
      </c>
      <c r="G145" s="5" t="s">
        <v>415</v>
      </c>
      <c r="H145" s="11" t="s">
        <v>408</v>
      </c>
      <c r="I145" s="21" t="s">
        <v>486</v>
      </c>
      <c r="J145" s="5"/>
    </row>
    <row r="146" spans="1:10">
      <c r="A146" s="23" t="s">
        <v>5</v>
      </c>
      <c r="B146" s="23" t="s">
        <v>161</v>
      </c>
      <c r="C146" s="5" t="s">
        <v>162</v>
      </c>
      <c r="D146" s="5" t="s">
        <v>392</v>
      </c>
      <c r="E146" s="17" t="s">
        <v>6371</v>
      </c>
      <c r="F146" s="17" t="s">
        <v>6372</v>
      </c>
      <c r="G146" s="5" t="s">
        <v>415</v>
      </c>
      <c r="H146" s="11" t="s">
        <v>408</v>
      </c>
      <c r="I146" s="18" t="s">
        <v>487</v>
      </c>
    </row>
    <row r="147" spans="1:10" s="8" customFormat="1">
      <c r="A147" s="23" t="s">
        <v>5</v>
      </c>
      <c r="B147" s="23" t="s">
        <v>161</v>
      </c>
      <c r="C147" s="5" t="s">
        <v>162</v>
      </c>
      <c r="D147" s="5" t="s">
        <v>392</v>
      </c>
      <c r="E147" s="17" t="s">
        <v>6373</v>
      </c>
      <c r="F147" s="17" t="s">
        <v>177</v>
      </c>
      <c r="G147" s="5" t="s">
        <v>415</v>
      </c>
      <c r="H147" s="11" t="s">
        <v>408</v>
      </c>
      <c r="I147" s="18" t="s">
        <v>488</v>
      </c>
    </row>
    <row r="148" spans="1:10">
      <c r="A148" s="23" t="s">
        <v>5</v>
      </c>
      <c r="B148" s="23" t="s">
        <v>161</v>
      </c>
      <c r="C148" s="5" t="s">
        <v>162</v>
      </c>
      <c r="D148" s="5" t="s">
        <v>392</v>
      </c>
      <c r="E148" s="17" t="s">
        <v>6374</v>
      </c>
      <c r="F148" s="17" t="s">
        <v>175</v>
      </c>
      <c r="G148" s="5" t="s">
        <v>415</v>
      </c>
      <c r="H148" s="11" t="s">
        <v>408</v>
      </c>
      <c r="I148" s="18" t="s">
        <v>485</v>
      </c>
    </row>
    <row r="149" spans="1:10">
      <c r="A149" s="23" t="s">
        <v>5</v>
      </c>
      <c r="B149" s="23" t="s">
        <v>161</v>
      </c>
      <c r="C149" s="5" t="s">
        <v>162</v>
      </c>
      <c r="D149" s="5" t="s">
        <v>392</v>
      </c>
      <c r="E149" s="17" t="s">
        <v>6375</v>
      </c>
      <c r="F149" s="17" t="s">
        <v>179</v>
      </c>
      <c r="G149" s="5" t="s">
        <v>415</v>
      </c>
      <c r="H149" s="11" t="s">
        <v>113</v>
      </c>
      <c r="I149" s="5" t="s">
        <v>704</v>
      </c>
    </row>
    <row r="150" spans="1:10" s="8" customFormat="1">
      <c r="A150" s="23" t="s">
        <v>5</v>
      </c>
      <c r="B150" s="23" t="s">
        <v>161</v>
      </c>
      <c r="C150" s="5" t="s">
        <v>162</v>
      </c>
      <c r="D150" s="5" t="s">
        <v>392</v>
      </c>
      <c r="E150" s="17" t="s">
        <v>6375</v>
      </c>
      <c r="F150" s="17" t="s">
        <v>180</v>
      </c>
      <c r="G150" s="5" t="s">
        <v>415</v>
      </c>
      <c r="H150" s="11" t="s">
        <v>113</v>
      </c>
      <c r="I150" s="5" t="s">
        <v>568</v>
      </c>
      <c r="J150" s="5"/>
    </row>
    <row r="151" spans="1:10">
      <c r="A151" s="23" t="s">
        <v>5</v>
      </c>
      <c r="B151" s="23" t="s">
        <v>161</v>
      </c>
      <c r="C151" s="5" t="s">
        <v>162</v>
      </c>
      <c r="D151" s="5" t="s">
        <v>392</v>
      </c>
      <c r="E151" s="17" t="s">
        <v>6375</v>
      </c>
      <c r="F151" s="17" t="s">
        <v>182</v>
      </c>
      <c r="G151" s="5" t="s">
        <v>415</v>
      </c>
      <c r="H151" s="11" t="s">
        <v>586</v>
      </c>
      <c r="I151" s="12" t="s">
        <v>569</v>
      </c>
    </row>
    <row r="152" spans="1:10">
      <c r="A152" s="23" t="s">
        <v>5</v>
      </c>
      <c r="B152" s="23" t="s">
        <v>161</v>
      </c>
      <c r="C152" s="5" t="s">
        <v>162</v>
      </c>
      <c r="D152" s="5" t="s">
        <v>392</v>
      </c>
      <c r="E152" s="17" t="s">
        <v>6375</v>
      </c>
      <c r="F152" s="17" t="s">
        <v>178</v>
      </c>
      <c r="G152" s="5" t="s">
        <v>415</v>
      </c>
      <c r="H152" s="11" t="s">
        <v>6224</v>
      </c>
      <c r="I152" s="12" t="s">
        <v>567</v>
      </c>
    </row>
    <row r="153" spans="1:10">
      <c r="A153" s="23" t="s">
        <v>5</v>
      </c>
      <c r="B153" s="23" t="s">
        <v>161</v>
      </c>
      <c r="C153" s="5" t="s">
        <v>162</v>
      </c>
      <c r="D153" s="5" t="s">
        <v>390</v>
      </c>
      <c r="E153" s="17" t="s">
        <v>6376</v>
      </c>
      <c r="F153" s="17" t="s">
        <v>6178</v>
      </c>
      <c r="G153" s="5" t="s">
        <v>415</v>
      </c>
      <c r="H153" s="11" t="s">
        <v>408</v>
      </c>
      <c r="I153" s="12" t="s">
        <v>482</v>
      </c>
    </row>
    <row r="154" spans="1:10">
      <c r="A154" s="23" t="s">
        <v>5</v>
      </c>
      <c r="B154" s="23" t="s">
        <v>161</v>
      </c>
      <c r="C154" s="5" t="s">
        <v>162</v>
      </c>
      <c r="D154" s="5" t="s">
        <v>390</v>
      </c>
      <c r="E154" s="17" t="s">
        <v>6377</v>
      </c>
      <c r="F154" s="17" t="s">
        <v>168</v>
      </c>
      <c r="G154" s="5" t="s">
        <v>415</v>
      </c>
      <c r="H154" s="11" t="s">
        <v>408</v>
      </c>
      <c r="I154" s="12" t="s">
        <v>428</v>
      </c>
    </row>
    <row r="155" spans="1:10">
      <c r="A155" s="23" t="s">
        <v>5</v>
      </c>
      <c r="B155" s="23" t="s">
        <v>161</v>
      </c>
      <c r="C155" s="5" t="s">
        <v>162</v>
      </c>
      <c r="D155" s="5" t="s">
        <v>390</v>
      </c>
      <c r="E155" s="17" t="s">
        <v>6378</v>
      </c>
      <c r="F155" s="17" t="s">
        <v>169</v>
      </c>
      <c r="G155" s="5" t="s">
        <v>415</v>
      </c>
      <c r="H155" s="11" t="s">
        <v>16</v>
      </c>
      <c r="I155" s="5" t="s">
        <v>564</v>
      </c>
    </row>
    <row r="156" spans="1:10">
      <c r="A156" s="23" t="s">
        <v>5</v>
      </c>
      <c r="B156" s="23" t="s">
        <v>161</v>
      </c>
      <c r="C156" s="5" t="s">
        <v>162</v>
      </c>
      <c r="D156" s="5" t="s">
        <v>390</v>
      </c>
      <c r="E156" s="17" t="s">
        <v>6379</v>
      </c>
      <c r="F156" s="17" t="s">
        <v>170</v>
      </c>
      <c r="G156" s="5" t="s">
        <v>415</v>
      </c>
      <c r="H156" s="11" t="s">
        <v>16</v>
      </c>
      <c r="I156" s="5" t="s">
        <v>565</v>
      </c>
    </row>
    <row r="157" spans="1:10">
      <c r="A157" s="23" t="s">
        <v>5</v>
      </c>
      <c r="B157" s="23" t="s">
        <v>161</v>
      </c>
      <c r="C157" s="5" t="s">
        <v>162</v>
      </c>
      <c r="D157" s="5" t="s">
        <v>390</v>
      </c>
      <c r="E157" s="17" t="s">
        <v>6380</v>
      </c>
      <c r="F157" s="17" t="s">
        <v>171</v>
      </c>
      <c r="G157" s="5" t="s">
        <v>415</v>
      </c>
      <c r="H157" s="11" t="s">
        <v>408</v>
      </c>
      <c r="I157" s="18" t="s">
        <v>483</v>
      </c>
    </row>
    <row r="158" spans="1:10" s="8" customFormat="1">
      <c r="A158" s="13" t="s">
        <v>183</v>
      </c>
      <c r="B158" s="13"/>
      <c r="C158" s="5" t="s">
        <v>184</v>
      </c>
      <c r="D158" s="5"/>
      <c r="E158" s="17" t="s">
        <v>6381</v>
      </c>
      <c r="F158" s="17" t="s">
        <v>829</v>
      </c>
      <c r="G158" s="5" t="s">
        <v>415</v>
      </c>
      <c r="H158" s="11" t="s">
        <v>408</v>
      </c>
      <c r="I158" s="18" t="s">
        <v>489</v>
      </c>
    </row>
    <row r="159" spans="1:10">
      <c r="A159" s="13" t="s">
        <v>183</v>
      </c>
      <c r="C159" s="5" t="s">
        <v>184</v>
      </c>
      <c r="E159" s="17" t="s">
        <v>6382</v>
      </c>
      <c r="F159" s="30" t="s">
        <v>188</v>
      </c>
      <c r="G159" s="5" t="s">
        <v>415</v>
      </c>
      <c r="H159" s="11" t="s">
        <v>408</v>
      </c>
      <c r="I159" s="27" t="s">
        <v>570</v>
      </c>
    </row>
    <row r="160" spans="1:10" s="8" customFormat="1">
      <c r="A160" s="13" t="s">
        <v>183</v>
      </c>
      <c r="B160" s="13"/>
      <c r="C160" s="5" t="s">
        <v>184</v>
      </c>
      <c r="D160" s="5"/>
      <c r="E160" s="17" t="s">
        <v>6383</v>
      </c>
      <c r="F160" s="17" t="s">
        <v>187</v>
      </c>
      <c r="G160" s="5" t="s">
        <v>415</v>
      </c>
      <c r="H160" s="11" t="s">
        <v>15</v>
      </c>
      <c r="I160" s="12" t="s">
        <v>6233</v>
      </c>
    </row>
    <row r="161" spans="1:9">
      <c r="A161" s="13" t="s">
        <v>183</v>
      </c>
      <c r="C161" s="5" t="s">
        <v>184</v>
      </c>
      <c r="E161" s="17" t="s">
        <v>6384</v>
      </c>
      <c r="F161" s="17" t="s">
        <v>189</v>
      </c>
      <c r="G161" s="5" t="s">
        <v>415</v>
      </c>
      <c r="H161" s="197" t="s">
        <v>6224</v>
      </c>
      <c r="I161" s="12" t="s">
        <v>490</v>
      </c>
    </row>
    <row r="162" spans="1:9" ht="18.5">
      <c r="A162" s="23" t="s">
        <v>227</v>
      </c>
      <c r="B162" s="23"/>
      <c r="C162" s="5" t="s">
        <v>228</v>
      </c>
      <c r="D162" s="5" t="s">
        <v>330</v>
      </c>
      <c r="E162" s="17" t="s">
        <v>6385</v>
      </c>
      <c r="F162" s="17" t="s">
        <v>585</v>
      </c>
      <c r="G162" s="5" t="s">
        <v>415</v>
      </c>
      <c r="H162" s="11" t="s">
        <v>6386</v>
      </c>
      <c r="I162" s="9" t="s">
        <v>6233</v>
      </c>
    </row>
    <row r="163" spans="1:9">
      <c r="A163" s="23" t="s">
        <v>227</v>
      </c>
      <c r="B163" s="23"/>
      <c r="C163" s="5" t="s">
        <v>228</v>
      </c>
      <c r="D163" s="5" t="s">
        <v>6387</v>
      </c>
      <c r="E163" s="17" t="s">
        <v>6388</v>
      </c>
      <c r="F163" s="17" t="s">
        <v>235</v>
      </c>
      <c r="G163" s="5" t="s">
        <v>415</v>
      </c>
      <c r="H163" s="197" t="s">
        <v>6224</v>
      </c>
      <c r="I163" s="12" t="s">
        <v>500</v>
      </c>
    </row>
    <row r="164" spans="1:9">
      <c r="A164" s="23" t="s">
        <v>227</v>
      </c>
      <c r="B164" s="23"/>
      <c r="C164" s="5" t="s">
        <v>228</v>
      </c>
      <c r="D164" s="5" t="s">
        <v>6387</v>
      </c>
      <c r="E164" s="17" t="s">
        <v>6389</v>
      </c>
      <c r="F164" s="17" t="s">
        <v>237</v>
      </c>
      <c r="G164" s="5" t="s">
        <v>415</v>
      </c>
      <c r="H164" s="11" t="s">
        <v>408</v>
      </c>
      <c r="I164" s="12" t="s">
        <v>431</v>
      </c>
    </row>
    <row r="165" spans="1:9" s="8" customFormat="1">
      <c r="A165" s="23" t="s">
        <v>227</v>
      </c>
      <c r="B165" s="23"/>
      <c r="C165" s="5" t="s">
        <v>228</v>
      </c>
      <c r="D165" s="5" t="s">
        <v>6390</v>
      </c>
      <c r="E165" s="17" t="s">
        <v>6391</v>
      </c>
      <c r="F165" s="17" t="s">
        <v>238</v>
      </c>
      <c r="G165" s="5" t="s">
        <v>415</v>
      </c>
      <c r="H165" s="11" t="s">
        <v>408</v>
      </c>
      <c r="I165" s="12" t="s">
        <v>501</v>
      </c>
    </row>
    <row r="166" spans="1:9">
      <c r="A166" s="23" t="s">
        <v>227</v>
      </c>
      <c r="B166" s="23"/>
      <c r="C166" s="5" t="s">
        <v>228</v>
      </c>
      <c r="D166" s="5" t="s">
        <v>6392</v>
      </c>
      <c r="E166" s="17" t="s">
        <v>6393</v>
      </c>
      <c r="F166" s="17" t="s">
        <v>240</v>
      </c>
      <c r="G166" s="5" t="s">
        <v>415</v>
      </c>
      <c r="H166" s="11" t="s">
        <v>408</v>
      </c>
      <c r="I166" s="12" t="s">
        <v>589</v>
      </c>
    </row>
    <row r="167" spans="1:9">
      <c r="A167" s="23" t="s">
        <v>227</v>
      </c>
      <c r="B167" s="23"/>
      <c r="C167" s="5" t="s">
        <v>228</v>
      </c>
      <c r="D167" s="5" t="s">
        <v>6392</v>
      </c>
      <c r="E167" s="17" t="s">
        <v>6393</v>
      </c>
      <c r="F167" s="17" t="s">
        <v>239</v>
      </c>
      <c r="G167" s="5" t="s">
        <v>415</v>
      </c>
      <c r="H167" s="197" t="s">
        <v>6224</v>
      </c>
      <c r="I167" s="12" t="s">
        <v>588</v>
      </c>
    </row>
    <row r="168" spans="1:9">
      <c r="A168" s="23" t="s">
        <v>227</v>
      </c>
      <c r="B168" s="23"/>
      <c r="C168" s="5" t="s">
        <v>228</v>
      </c>
      <c r="D168" s="5" t="s">
        <v>6392</v>
      </c>
      <c r="E168" s="17" t="s">
        <v>6502</v>
      </c>
      <c r="F168" s="17" t="s">
        <v>241</v>
      </c>
      <c r="G168" s="5" t="s">
        <v>415</v>
      </c>
      <c r="H168" s="11" t="s">
        <v>89</v>
      </c>
      <c r="I168" s="12" t="s">
        <v>6233</v>
      </c>
    </row>
    <row r="169" spans="1:9">
      <c r="A169" s="23" t="s">
        <v>227</v>
      </c>
      <c r="B169" s="23"/>
      <c r="C169" s="5" t="s">
        <v>228</v>
      </c>
      <c r="D169" s="5" t="s">
        <v>6392</v>
      </c>
      <c r="E169" s="17" t="s">
        <v>6502</v>
      </c>
      <c r="F169" s="17" t="s">
        <v>242</v>
      </c>
      <c r="G169" s="5" t="s">
        <v>415</v>
      </c>
      <c r="H169" s="197" t="s">
        <v>6224</v>
      </c>
      <c r="I169" s="12" t="s">
        <v>590</v>
      </c>
    </row>
    <row r="170" spans="1:9">
      <c r="A170" s="23" t="s">
        <v>227</v>
      </c>
      <c r="B170" s="23"/>
      <c r="C170" s="5" t="s">
        <v>228</v>
      </c>
      <c r="D170" s="5" t="s">
        <v>6394</v>
      </c>
      <c r="E170" s="17" t="s">
        <v>6503</v>
      </c>
      <c r="F170" s="17" t="s">
        <v>243</v>
      </c>
      <c r="G170" s="5" t="s">
        <v>415</v>
      </c>
      <c r="H170" s="11" t="s">
        <v>408</v>
      </c>
      <c r="I170" s="12" t="s">
        <v>502</v>
      </c>
    </row>
    <row r="171" spans="1:9">
      <c r="A171" s="23" t="s">
        <v>227</v>
      </c>
      <c r="B171" s="23"/>
      <c r="C171" s="5" t="s">
        <v>228</v>
      </c>
      <c r="D171" s="5" t="s">
        <v>6395</v>
      </c>
      <c r="E171" s="17" t="s">
        <v>6396</v>
      </c>
      <c r="F171" s="17" t="s">
        <v>244</v>
      </c>
      <c r="G171" s="5" t="s">
        <v>415</v>
      </c>
      <c r="H171" s="12" t="s">
        <v>89</v>
      </c>
      <c r="I171" s="12" t="s">
        <v>6233</v>
      </c>
    </row>
    <row r="172" spans="1:9">
      <c r="A172" s="23" t="s">
        <v>227</v>
      </c>
      <c r="B172" s="23"/>
      <c r="C172" s="5" t="s">
        <v>228</v>
      </c>
      <c r="D172" s="5" t="s">
        <v>6395</v>
      </c>
      <c r="E172" s="17" t="s">
        <v>6397</v>
      </c>
      <c r="F172" s="17" t="s">
        <v>245</v>
      </c>
      <c r="G172" s="5" t="s">
        <v>415</v>
      </c>
      <c r="H172" s="11" t="s">
        <v>408</v>
      </c>
      <c r="I172" s="12" t="s">
        <v>432</v>
      </c>
    </row>
    <row r="173" spans="1:9">
      <c r="A173" s="23" t="s">
        <v>227</v>
      </c>
      <c r="B173" s="23"/>
      <c r="C173" s="5" t="s">
        <v>228</v>
      </c>
      <c r="D173" s="5" t="s">
        <v>6395</v>
      </c>
      <c r="E173" s="17" t="s">
        <v>6398</v>
      </c>
      <c r="F173" s="17" t="s">
        <v>247</v>
      </c>
      <c r="G173" s="5" t="s">
        <v>415</v>
      </c>
      <c r="H173" s="11" t="s">
        <v>16</v>
      </c>
      <c r="I173" s="5" t="s">
        <v>592</v>
      </c>
    </row>
    <row r="174" spans="1:9">
      <c r="A174" s="23" t="s">
        <v>227</v>
      </c>
      <c r="B174" s="23"/>
      <c r="C174" s="5" t="s">
        <v>228</v>
      </c>
      <c r="D174" s="5" t="s">
        <v>6395</v>
      </c>
      <c r="E174" s="17" t="s">
        <v>6398</v>
      </c>
      <c r="F174" s="17" t="s">
        <v>246</v>
      </c>
      <c r="G174" s="5" t="s">
        <v>415</v>
      </c>
      <c r="H174" s="197" t="s">
        <v>6224</v>
      </c>
      <c r="I174" s="12" t="s">
        <v>591</v>
      </c>
    </row>
    <row r="175" spans="1:9">
      <c r="A175" s="23" t="s">
        <v>227</v>
      </c>
      <c r="B175" s="23"/>
      <c r="C175" s="5" t="s">
        <v>228</v>
      </c>
      <c r="D175" s="5" t="s">
        <v>6399</v>
      </c>
      <c r="E175" s="20" t="s">
        <v>6400</v>
      </c>
      <c r="F175" s="20" t="s">
        <v>248</v>
      </c>
      <c r="G175" s="5" t="s">
        <v>415</v>
      </c>
      <c r="H175" s="11" t="s">
        <v>408</v>
      </c>
      <c r="I175" s="25" t="s">
        <v>503</v>
      </c>
    </row>
    <row r="176" spans="1:9">
      <c r="A176" s="23" t="s">
        <v>227</v>
      </c>
      <c r="B176" s="23"/>
      <c r="C176" s="5" t="s">
        <v>228</v>
      </c>
      <c r="D176" s="5" t="s">
        <v>6399</v>
      </c>
      <c r="E176" s="17" t="s">
        <v>6401</v>
      </c>
      <c r="F176" s="17" t="s">
        <v>249</v>
      </c>
      <c r="G176" s="5" t="s">
        <v>415</v>
      </c>
      <c r="H176" s="197" t="s">
        <v>6224</v>
      </c>
      <c r="I176" s="12" t="s">
        <v>593</v>
      </c>
    </row>
    <row r="177" spans="1:26">
      <c r="A177" s="23" t="s">
        <v>227</v>
      </c>
      <c r="B177" s="23"/>
      <c r="C177" s="9" t="s">
        <v>228</v>
      </c>
      <c r="D177" s="9" t="s">
        <v>6399</v>
      </c>
      <c r="E177" s="19" t="s">
        <v>6402</v>
      </c>
      <c r="F177" s="19" t="s">
        <v>6188</v>
      </c>
      <c r="G177" s="5" t="s">
        <v>415</v>
      </c>
      <c r="H177" s="11" t="s">
        <v>6185</v>
      </c>
      <c r="I177" s="12" t="s">
        <v>838</v>
      </c>
      <c r="J177" s="53"/>
      <c r="K177" s="53"/>
      <c r="L177" s="53"/>
      <c r="M177" s="54"/>
      <c r="N177" s="53"/>
      <c r="O177" s="9"/>
      <c r="P177" s="55"/>
      <c r="Q177" s="55"/>
      <c r="R177" s="9"/>
      <c r="S177" s="56"/>
      <c r="T177" s="53"/>
      <c r="U177" s="53"/>
      <c r="V177" s="57"/>
      <c r="W177" s="57"/>
      <c r="X177" s="53"/>
      <c r="Y177" s="58"/>
      <c r="Z177" s="57"/>
    </row>
    <row r="178" spans="1:26" s="8" customFormat="1">
      <c r="A178" s="23" t="s">
        <v>227</v>
      </c>
      <c r="B178" s="23"/>
      <c r="C178" s="5" t="s">
        <v>228</v>
      </c>
      <c r="D178" s="5" t="s">
        <v>331</v>
      </c>
      <c r="E178" s="17" t="s">
        <v>6403</v>
      </c>
      <c r="F178" s="17" t="s">
        <v>230</v>
      </c>
      <c r="G178" s="5" t="s">
        <v>415</v>
      </c>
      <c r="H178" s="197" t="s">
        <v>6224</v>
      </c>
      <c r="I178" s="12" t="s">
        <v>430</v>
      </c>
    </row>
    <row r="179" spans="1:26">
      <c r="A179" s="23" t="s">
        <v>227</v>
      </c>
      <c r="B179" s="23"/>
      <c r="C179" s="5" t="s">
        <v>228</v>
      </c>
      <c r="D179" s="5" t="s">
        <v>331</v>
      </c>
      <c r="E179" s="17" t="s">
        <v>6404</v>
      </c>
      <c r="F179" s="17" t="s">
        <v>231</v>
      </c>
      <c r="G179" s="5" t="s">
        <v>415</v>
      </c>
      <c r="H179" s="197" t="s">
        <v>6224</v>
      </c>
      <c r="I179" s="18" t="s">
        <v>498</v>
      </c>
    </row>
    <row r="180" spans="1:26">
      <c r="A180" s="23" t="s">
        <v>227</v>
      </c>
      <c r="B180" s="23"/>
      <c r="C180" s="5" t="s">
        <v>228</v>
      </c>
      <c r="D180" s="5" t="s">
        <v>331</v>
      </c>
      <c r="E180" s="17" t="s">
        <v>6405</v>
      </c>
      <c r="F180" s="17" t="s">
        <v>233</v>
      </c>
      <c r="G180" s="5" t="s">
        <v>415</v>
      </c>
      <c r="H180" s="11" t="s">
        <v>408</v>
      </c>
      <c r="I180" s="12" t="s">
        <v>587</v>
      </c>
    </row>
    <row r="181" spans="1:26">
      <c r="A181" s="23" t="s">
        <v>227</v>
      </c>
      <c r="B181" s="23"/>
      <c r="C181" s="5" t="s">
        <v>228</v>
      </c>
      <c r="D181" s="5" t="s">
        <v>333</v>
      </c>
      <c r="E181" s="17" t="s">
        <v>6406</v>
      </c>
      <c r="F181" s="17" t="s">
        <v>256</v>
      </c>
      <c r="G181" s="5" t="s">
        <v>415</v>
      </c>
      <c r="H181" s="11" t="s">
        <v>408</v>
      </c>
      <c r="I181" s="12" t="s">
        <v>506</v>
      </c>
    </row>
    <row r="182" spans="1:26">
      <c r="A182" s="23" t="s">
        <v>227</v>
      </c>
      <c r="B182" s="23"/>
      <c r="C182" s="5" t="s">
        <v>228</v>
      </c>
      <c r="D182" s="5" t="s">
        <v>333</v>
      </c>
      <c r="E182" s="17" t="s">
        <v>6407</v>
      </c>
      <c r="F182" s="17" t="s">
        <v>254</v>
      </c>
      <c r="G182" s="5" t="s">
        <v>415</v>
      </c>
      <c r="H182" s="197" t="s">
        <v>6224</v>
      </c>
      <c r="I182" s="12" t="s">
        <v>505</v>
      </c>
    </row>
    <row r="183" spans="1:26">
      <c r="A183" s="23" t="s">
        <v>227</v>
      </c>
      <c r="B183" s="23"/>
      <c r="C183" s="5" t="s">
        <v>228</v>
      </c>
      <c r="D183" s="5" t="s">
        <v>333</v>
      </c>
      <c r="E183" s="19" t="s">
        <v>6408</v>
      </c>
      <c r="F183" s="19" t="s">
        <v>257</v>
      </c>
      <c r="G183" s="5" t="s">
        <v>415</v>
      </c>
      <c r="H183" s="11" t="s">
        <v>408</v>
      </c>
      <c r="I183" s="21" t="s">
        <v>507</v>
      </c>
    </row>
    <row r="184" spans="1:26">
      <c r="A184" s="23" t="s">
        <v>227</v>
      </c>
      <c r="B184" s="23"/>
      <c r="C184" s="5" t="s">
        <v>228</v>
      </c>
      <c r="D184" s="5" t="s">
        <v>333</v>
      </c>
      <c r="E184" s="17" t="s">
        <v>6409</v>
      </c>
      <c r="F184" s="17" t="s">
        <v>258</v>
      </c>
      <c r="G184" s="5" t="s">
        <v>415</v>
      </c>
      <c r="H184" s="11" t="s">
        <v>408</v>
      </c>
      <c r="I184" s="12" t="s">
        <v>434</v>
      </c>
    </row>
    <row r="185" spans="1:26">
      <c r="A185" s="23" t="s">
        <v>227</v>
      </c>
      <c r="B185" s="23"/>
      <c r="C185" s="5" t="s">
        <v>228</v>
      </c>
      <c r="D185" s="5" t="s">
        <v>6410</v>
      </c>
      <c r="E185" s="19" t="s">
        <v>6411</v>
      </c>
      <c r="F185" s="20" t="s">
        <v>250</v>
      </c>
      <c r="G185" s="5" t="s">
        <v>415</v>
      </c>
      <c r="H185" s="11" t="s">
        <v>408</v>
      </c>
      <c r="I185" s="21" t="s">
        <v>6199</v>
      </c>
    </row>
    <row r="186" spans="1:26">
      <c r="A186" s="23" t="s">
        <v>227</v>
      </c>
      <c r="B186" s="23"/>
      <c r="C186" s="5" t="s">
        <v>228</v>
      </c>
      <c r="D186" s="5" t="s">
        <v>6410</v>
      </c>
      <c r="E186" s="17" t="s">
        <v>6412</v>
      </c>
      <c r="F186" s="17" t="s">
        <v>251</v>
      </c>
      <c r="G186" s="5" t="s">
        <v>415</v>
      </c>
      <c r="H186" s="11" t="s">
        <v>16</v>
      </c>
      <c r="I186" s="5" t="s">
        <v>594</v>
      </c>
    </row>
    <row r="187" spans="1:26">
      <c r="A187" s="23" t="s">
        <v>227</v>
      </c>
      <c r="B187" s="23"/>
      <c r="C187" s="5" t="s">
        <v>228</v>
      </c>
      <c r="D187" s="5" t="s">
        <v>6413</v>
      </c>
      <c r="E187" s="20" t="s">
        <v>6414</v>
      </c>
      <c r="F187" s="20" t="s">
        <v>252</v>
      </c>
      <c r="G187" s="5" t="s">
        <v>415</v>
      </c>
      <c r="H187" s="11" t="s">
        <v>408</v>
      </c>
      <c r="I187" s="25" t="s">
        <v>504</v>
      </c>
    </row>
    <row r="188" spans="1:26" s="8" customFormat="1">
      <c r="A188" s="23" t="s">
        <v>227</v>
      </c>
      <c r="B188" s="23"/>
      <c r="C188" s="5" t="s">
        <v>228</v>
      </c>
      <c r="D188" s="5" t="s">
        <v>6415</v>
      </c>
      <c r="E188" s="17" t="s">
        <v>6416</v>
      </c>
      <c r="F188" s="17" t="s">
        <v>253</v>
      </c>
      <c r="G188" s="5" t="s">
        <v>415</v>
      </c>
      <c r="H188" s="11" t="s">
        <v>408</v>
      </c>
      <c r="I188" s="12" t="s">
        <v>433</v>
      </c>
    </row>
    <row r="189" spans="1:26">
      <c r="A189" s="23" t="s">
        <v>227</v>
      </c>
      <c r="B189" s="23"/>
      <c r="C189" s="5" t="s">
        <v>228</v>
      </c>
      <c r="D189" s="5" t="s">
        <v>332</v>
      </c>
      <c r="E189" s="17" t="s">
        <v>6417</v>
      </c>
      <c r="F189" s="17" t="s">
        <v>234</v>
      </c>
      <c r="G189" s="5" t="s">
        <v>415</v>
      </c>
      <c r="H189" s="197" t="s">
        <v>6224</v>
      </c>
      <c r="I189" s="12" t="s">
        <v>499</v>
      </c>
    </row>
    <row r="190" spans="1:26" s="8" customFormat="1" ht="17" customHeight="1">
      <c r="A190" s="23" t="s">
        <v>227</v>
      </c>
      <c r="B190" s="23"/>
      <c r="C190" s="5" t="s">
        <v>264</v>
      </c>
      <c r="D190" s="5"/>
      <c r="E190" s="19" t="s">
        <v>6504</v>
      </c>
      <c r="F190" s="19" t="s">
        <v>265</v>
      </c>
      <c r="G190" s="5" t="s">
        <v>415</v>
      </c>
      <c r="H190" s="11" t="s">
        <v>6418</v>
      </c>
      <c r="I190" s="9" t="s">
        <v>6233</v>
      </c>
    </row>
    <row r="191" spans="1:26" s="8" customFormat="1" ht="17" customHeight="1">
      <c r="A191" s="23" t="s">
        <v>227</v>
      </c>
      <c r="B191" s="23"/>
      <c r="C191" s="5" t="s">
        <v>264</v>
      </c>
      <c r="D191" s="5"/>
      <c r="E191" s="19" t="s">
        <v>6419</v>
      </c>
      <c r="F191" s="19" t="s">
        <v>6181</v>
      </c>
      <c r="G191" s="5" t="s">
        <v>6180</v>
      </c>
      <c r="H191" s="64" t="s">
        <v>6420</v>
      </c>
      <c r="I191" s="9" t="s">
        <v>6233</v>
      </c>
    </row>
    <row r="192" spans="1:26" ht="18.5">
      <c r="A192" s="23" t="s">
        <v>227</v>
      </c>
      <c r="B192" s="23"/>
      <c r="C192" s="5" t="s">
        <v>259</v>
      </c>
      <c r="E192" s="19" t="s">
        <v>6421</v>
      </c>
      <c r="F192" s="19" t="s">
        <v>260</v>
      </c>
      <c r="G192" s="5" t="s">
        <v>415</v>
      </c>
      <c r="H192" s="11" t="s">
        <v>6422</v>
      </c>
      <c r="I192" s="21" t="s">
        <v>6233</v>
      </c>
    </row>
    <row r="193" spans="1:9">
      <c r="A193" s="23" t="s">
        <v>227</v>
      </c>
      <c r="B193" s="23"/>
      <c r="C193" s="5" t="s">
        <v>261</v>
      </c>
      <c r="E193" s="17" t="s">
        <v>6423</v>
      </c>
      <c r="F193" s="17" t="s">
        <v>262</v>
      </c>
      <c r="G193" s="5" t="s">
        <v>415</v>
      </c>
      <c r="H193" s="11" t="s">
        <v>586</v>
      </c>
      <c r="I193" s="12" t="s">
        <v>508</v>
      </c>
    </row>
    <row r="194" spans="1:9" s="8" customFormat="1">
      <c r="A194" s="23" t="s">
        <v>227</v>
      </c>
      <c r="B194" s="23"/>
      <c r="C194" s="5" t="s">
        <v>261</v>
      </c>
      <c r="D194" s="5"/>
      <c r="E194" s="17" t="s">
        <v>6424</v>
      </c>
      <c r="F194" s="17" t="s">
        <v>263</v>
      </c>
      <c r="G194" s="5" t="s">
        <v>415</v>
      </c>
      <c r="H194" s="11" t="s">
        <v>408</v>
      </c>
      <c r="I194" s="12" t="s">
        <v>509</v>
      </c>
    </row>
    <row r="195" spans="1:9" s="7" customFormat="1">
      <c r="A195" s="23" t="s">
        <v>190</v>
      </c>
      <c r="B195" s="23"/>
      <c r="C195" s="5" t="s">
        <v>211</v>
      </c>
      <c r="D195" s="5" t="s">
        <v>401</v>
      </c>
      <c r="E195" s="17" t="s">
        <v>6425</v>
      </c>
      <c r="F195" s="17" t="s">
        <v>212</v>
      </c>
      <c r="G195" s="5" t="s">
        <v>415</v>
      </c>
      <c r="H195" s="197" t="s">
        <v>6224</v>
      </c>
      <c r="I195" s="12" t="s">
        <v>610</v>
      </c>
    </row>
    <row r="196" spans="1:9" s="7" customFormat="1">
      <c r="A196" s="23" t="s">
        <v>190</v>
      </c>
      <c r="B196" s="23"/>
      <c r="C196" s="5" t="s">
        <v>211</v>
      </c>
      <c r="D196" s="5" t="s">
        <v>401</v>
      </c>
      <c r="E196" s="17" t="s">
        <v>6426</v>
      </c>
      <c r="F196" s="17" t="s">
        <v>213</v>
      </c>
      <c r="G196" s="5" t="s">
        <v>415</v>
      </c>
      <c r="H196" s="11" t="s">
        <v>408</v>
      </c>
      <c r="I196" s="12" t="s">
        <v>583</v>
      </c>
    </row>
    <row r="197" spans="1:9" s="7" customFormat="1">
      <c r="A197" s="23" t="s">
        <v>190</v>
      </c>
      <c r="B197" s="23"/>
      <c r="C197" s="5" t="s">
        <v>211</v>
      </c>
      <c r="D197" s="5" t="s">
        <v>402</v>
      </c>
      <c r="E197" s="17" t="s">
        <v>6427</v>
      </c>
      <c r="F197" s="17" t="s">
        <v>215</v>
      </c>
      <c r="G197" s="5" t="s">
        <v>415</v>
      </c>
      <c r="H197" s="197" t="s">
        <v>6224</v>
      </c>
      <c r="I197" s="12" t="s">
        <v>584</v>
      </c>
    </row>
    <row r="198" spans="1:9" s="185" customFormat="1">
      <c r="A198" s="23" t="s">
        <v>190</v>
      </c>
      <c r="B198" s="23"/>
      <c r="C198" s="5" t="s">
        <v>191</v>
      </c>
      <c r="D198" s="5" t="s">
        <v>400</v>
      </c>
      <c r="E198" s="17" t="s">
        <v>6428</v>
      </c>
      <c r="F198" s="17" t="s">
        <v>206</v>
      </c>
      <c r="G198" s="5" t="s">
        <v>415</v>
      </c>
      <c r="H198" s="197" t="s">
        <v>6224</v>
      </c>
      <c r="I198" s="12" t="s">
        <v>580</v>
      </c>
    </row>
    <row r="199" spans="1:9" s="7" customFormat="1">
      <c r="A199" s="23" t="s">
        <v>190</v>
      </c>
      <c r="B199" s="23"/>
      <c r="C199" s="5" t="s">
        <v>191</v>
      </c>
      <c r="D199" s="5" t="s">
        <v>400</v>
      </c>
      <c r="E199" s="17" t="s">
        <v>6428</v>
      </c>
      <c r="F199" s="17" t="s">
        <v>207</v>
      </c>
      <c r="G199" s="5" t="s">
        <v>415</v>
      </c>
      <c r="H199" s="11" t="s">
        <v>24</v>
      </c>
      <c r="I199" s="12" t="s">
        <v>619</v>
      </c>
    </row>
    <row r="200" spans="1:9" s="7" customFormat="1">
      <c r="A200" s="23" t="s">
        <v>190</v>
      </c>
      <c r="B200" s="23"/>
      <c r="C200" s="5" t="s">
        <v>191</v>
      </c>
      <c r="D200" s="5" t="s">
        <v>400</v>
      </c>
      <c r="E200" s="17" t="s">
        <v>6429</v>
      </c>
      <c r="F200" s="17" t="s">
        <v>208</v>
      </c>
      <c r="G200" s="5" t="s">
        <v>415</v>
      </c>
      <c r="H200" s="11" t="s">
        <v>408</v>
      </c>
      <c r="I200" s="5" t="s">
        <v>493</v>
      </c>
    </row>
    <row r="201" spans="1:9" s="7" customFormat="1">
      <c r="A201" s="23" t="s">
        <v>190</v>
      </c>
      <c r="B201" s="23"/>
      <c r="C201" s="5" t="s">
        <v>191</v>
      </c>
      <c r="D201" s="5" t="s">
        <v>398</v>
      </c>
      <c r="E201" s="17" t="s">
        <v>6430</v>
      </c>
      <c r="F201" s="17" t="s">
        <v>200</v>
      </c>
      <c r="G201" s="5" t="s">
        <v>415</v>
      </c>
      <c r="H201" s="197" t="s">
        <v>6224</v>
      </c>
      <c r="I201" s="12" t="s">
        <v>577</v>
      </c>
    </row>
    <row r="202" spans="1:9" s="185" customFormat="1">
      <c r="A202" s="23" t="s">
        <v>190</v>
      </c>
      <c r="B202" s="23"/>
      <c r="C202" s="5" t="s">
        <v>191</v>
      </c>
      <c r="D202" s="5" t="s">
        <v>398</v>
      </c>
      <c r="E202" s="5" t="s">
        <v>411</v>
      </c>
      <c r="F202" s="17" t="s">
        <v>202</v>
      </c>
      <c r="G202" s="5" t="s">
        <v>415</v>
      </c>
      <c r="H202" s="197" t="s">
        <v>6224</v>
      </c>
      <c r="I202" s="12" t="s">
        <v>578</v>
      </c>
    </row>
    <row r="203" spans="1:9" s="7" customFormat="1">
      <c r="A203" s="23" t="s">
        <v>190</v>
      </c>
      <c r="B203" s="5"/>
      <c r="C203" s="5" t="s">
        <v>191</v>
      </c>
      <c r="D203" s="5" t="s">
        <v>398</v>
      </c>
      <c r="E203" s="17" t="s">
        <v>6431</v>
      </c>
      <c r="F203" s="17" t="s">
        <v>203</v>
      </c>
      <c r="G203" s="5" t="s">
        <v>415</v>
      </c>
      <c r="H203" s="11" t="s">
        <v>113</v>
      </c>
      <c r="I203" s="12" t="s">
        <v>581</v>
      </c>
    </row>
    <row r="204" spans="1:9" s="7" customFormat="1">
      <c r="A204" s="23" t="s">
        <v>190</v>
      </c>
      <c r="B204" s="23"/>
      <c r="C204" s="5" t="s">
        <v>191</v>
      </c>
      <c r="D204" s="5" t="s">
        <v>399</v>
      </c>
      <c r="E204" s="17" t="s">
        <v>6505</v>
      </c>
      <c r="F204" s="17" t="s">
        <v>205</v>
      </c>
      <c r="G204" s="5" t="s">
        <v>415</v>
      </c>
      <c r="H204" s="197" t="s">
        <v>6224</v>
      </c>
      <c r="I204" s="12" t="s">
        <v>579</v>
      </c>
    </row>
    <row r="205" spans="1:9" s="7" customFormat="1">
      <c r="A205" s="23" t="s">
        <v>190</v>
      </c>
      <c r="B205" s="23"/>
      <c r="C205" s="5" t="s">
        <v>191</v>
      </c>
      <c r="D205" s="5" t="s">
        <v>396</v>
      </c>
      <c r="E205" s="17" t="s">
        <v>6432</v>
      </c>
      <c r="F205" s="17" t="s">
        <v>198</v>
      </c>
      <c r="G205" s="5" t="s">
        <v>415</v>
      </c>
      <c r="H205" s="11" t="s">
        <v>6227</v>
      </c>
      <c r="I205" s="12" t="s">
        <v>575</v>
      </c>
    </row>
    <row r="206" spans="1:9" s="7" customFormat="1">
      <c r="A206" s="23" t="s">
        <v>190</v>
      </c>
      <c r="B206" s="23"/>
      <c r="C206" s="5" t="s">
        <v>191</v>
      </c>
      <c r="D206" s="5" t="s">
        <v>397</v>
      </c>
      <c r="E206" s="17" t="s">
        <v>6433</v>
      </c>
      <c r="F206" s="17" t="s">
        <v>199</v>
      </c>
      <c r="G206" s="5" t="s">
        <v>415</v>
      </c>
      <c r="H206" s="11" t="s">
        <v>16</v>
      </c>
      <c r="I206" s="5" t="s">
        <v>576</v>
      </c>
    </row>
    <row r="207" spans="1:9" s="7" customFormat="1">
      <c r="A207" s="23" t="s">
        <v>190</v>
      </c>
      <c r="B207" s="23"/>
      <c r="C207" s="5" t="s">
        <v>191</v>
      </c>
      <c r="D207" s="5" t="s">
        <v>395</v>
      </c>
      <c r="E207" s="17" t="s">
        <v>6434</v>
      </c>
      <c r="F207" s="17" t="s">
        <v>196</v>
      </c>
      <c r="G207" s="5" t="s">
        <v>415</v>
      </c>
      <c r="H207" s="5" t="s">
        <v>595</v>
      </c>
      <c r="I207" s="5" t="s">
        <v>6231</v>
      </c>
    </row>
    <row r="208" spans="1:9" s="185" customFormat="1">
      <c r="A208" s="23" t="s">
        <v>190</v>
      </c>
      <c r="B208" s="23"/>
      <c r="C208" s="5" t="s">
        <v>191</v>
      </c>
      <c r="D208" s="5" t="s">
        <v>395</v>
      </c>
      <c r="E208" s="17" t="s">
        <v>6435</v>
      </c>
      <c r="F208" s="17" t="s">
        <v>197</v>
      </c>
      <c r="G208" s="5" t="s">
        <v>415</v>
      </c>
      <c r="H208" s="5" t="s">
        <v>113</v>
      </c>
      <c r="I208" s="5" t="s">
        <v>573</v>
      </c>
    </row>
    <row r="209" spans="1:9" s="7" customFormat="1">
      <c r="A209" s="23" t="s">
        <v>190</v>
      </c>
      <c r="B209" s="23"/>
      <c r="C209" s="5" t="s">
        <v>191</v>
      </c>
      <c r="D209" s="5" t="s">
        <v>395</v>
      </c>
      <c r="E209" s="17" t="s">
        <v>6436</v>
      </c>
      <c r="F209" s="17" t="s">
        <v>572</v>
      </c>
      <c r="G209" s="5" t="s">
        <v>415</v>
      </c>
      <c r="H209" s="197" t="s">
        <v>6224</v>
      </c>
      <c r="I209" s="12" t="s">
        <v>574</v>
      </c>
    </row>
    <row r="210" spans="1:9" s="8" customFormat="1">
      <c r="A210" s="23" t="s">
        <v>190</v>
      </c>
      <c r="B210" s="23"/>
      <c r="C210" s="5" t="s">
        <v>191</v>
      </c>
      <c r="D210" s="5" t="s">
        <v>394</v>
      </c>
      <c r="E210" s="17" t="s">
        <v>6437</v>
      </c>
      <c r="F210" s="17" t="s">
        <v>193</v>
      </c>
      <c r="G210" s="5" t="s">
        <v>415</v>
      </c>
      <c r="H210" s="11" t="s">
        <v>408</v>
      </c>
      <c r="I210" s="12" t="s">
        <v>491</v>
      </c>
    </row>
    <row r="211" spans="1:9">
      <c r="A211" s="23" t="s">
        <v>190</v>
      </c>
      <c r="B211" s="23"/>
      <c r="C211" s="5" t="s">
        <v>191</v>
      </c>
      <c r="D211" s="5" t="s">
        <v>394</v>
      </c>
      <c r="E211" s="17" t="s">
        <v>6438</v>
      </c>
      <c r="F211" s="17" t="s">
        <v>195</v>
      </c>
      <c r="G211" s="5" t="s">
        <v>415</v>
      </c>
      <c r="H211" s="5" t="s">
        <v>16</v>
      </c>
      <c r="I211" s="5" t="s">
        <v>571</v>
      </c>
    </row>
    <row r="212" spans="1:9">
      <c r="A212" s="23" t="s">
        <v>190</v>
      </c>
      <c r="B212" s="23"/>
      <c r="C212" s="5" t="s">
        <v>191</v>
      </c>
      <c r="D212" s="5" t="s">
        <v>394</v>
      </c>
      <c r="E212" s="17" t="s">
        <v>6438</v>
      </c>
      <c r="F212" s="17" t="s">
        <v>194</v>
      </c>
      <c r="G212" s="5" t="s">
        <v>415</v>
      </c>
      <c r="H212" s="197" t="s">
        <v>6224</v>
      </c>
      <c r="I212" s="12" t="s">
        <v>492</v>
      </c>
    </row>
    <row r="213" spans="1:9" ht="18.5">
      <c r="A213" s="23" t="s">
        <v>190</v>
      </c>
      <c r="B213" s="23"/>
      <c r="C213" s="5" t="s">
        <v>191</v>
      </c>
      <c r="D213" s="5" t="s">
        <v>393</v>
      </c>
      <c r="E213" s="19" t="s">
        <v>6439</v>
      </c>
      <c r="F213" s="19" t="s">
        <v>192</v>
      </c>
      <c r="G213" s="5" t="s">
        <v>415</v>
      </c>
      <c r="H213" s="11" t="s">
        <v>6440</v>
      </c>
      <c r="I213" s="12" t="s">
        <v>6233</v>
      </c>
    </row>
    <row r="214" spans="1:9" s="8" customFormat="1">
      <c r="A214" s="23" t="s">
        <v>190</v>
      </c>
      <c r="B214" s="23"/>
      <c r="C214" s="5" t="s">
        <v>209</v>
      </c>
      <c r="D214" s="5"/>
      <c r="E214" s="17" t="s">
        <v>6441</v>
      </c>
      <c r="F214" s="17" t="s">
        <v>210</v>
      </c>
      <c r="G214" s="5" t="s">
        <v>415</v>
      </c>
      <c r="H214" s="11" t="s">
        <v>408</v>
      </c>
      <c r="I214" s="13" t="s">
        <v>582</v>
      </c>
    </row>
    <row r="215" spans="1:9" s="8" customFormat="1">
      <c r="A215" s="23" t="s">
        <v>190</v>
      </c>
      <c r="B215" s="23"/>
      <c r="C215" s="5" t="s">
        <v>209</v>
      </c>
      <c r="D215" s="5"/>
      <c r="E215" s="17" t="s">
        <v>6442</v>
      </c>
      <c r="F215" s="17" t="s">
        <v>6186</v>
      </c>
      <c r="G215" s="5" t="s">
        <v>828</v>
      </c>
      <c r="H215" s="11" t="s">
        <v>6179</v>
      </c>
      <c r="I215" s="75" t="s">
        <v>5927</v>
      </c>
    </row>
    <row r="216" spans="1:9" ht="18.5">
      <c r="A216" s="23" t="s">
        <v>190</v>
      </c>
      <c r="B216" s="23"/>
      <c r="C216" s="5" t="s">
        <v>211</v>
      </c>
      <c r="E216" s="186" t="s">
        <v>6443</v>
      </c>
      <c r="F216" s="19" t="s">
        <v>222</v>
      </c>
      <c r="G216" s="5" t="s">
        <v>415</v>
      </c>
      <c r="H216" s="11" t="s">
        <v>6418</v>
      </c>
      <c r="I216" s="12" t="s">
        <v>6233</v>
      </c>
    </row>
    <row r="217" spans="1:9">
      <c r="A217" s="23" t="s">
        <v>190</v>
      </c>
      <c r="B217" s="23"/>
      <c r="C217" s="5" t="s">
        <v>216</v>
      </c>
      <c r="D217" s="5" t="s">
        <v>404</v>
      </c>
      <c r="E217" s="17" t="s">
        <v>6444</v>
      </c>
      <c r="F217" s="17" t="s">
        <v>218</v>
      </c>
      <c r="G217" s="5" t="s">
        <v>415</v>
      </c>
      <c r="H217" s="11" t="s">
        <v>408</v>
      </c>
      <c r="I217" s="12" t="s">
        <v>495</v>
      </c>
    </row>
    <row r="218" spans="1:9" s="8" customFormat="1">
      <c r="A218" s="23" t="s">
        <v>190</v>
      </c>
      <c r="B218" s="23"/>
      <c r="C218" s="5" t="s">
        <v>216</v>
      </c>
      <c r="D218" s="5" t="s">
        <v>405</v>
      </c>
      <c r="E218" s="17" t="s">
        <v>6445</v>
      </c>
      <c r="F218" s="17" t="s">
        <v>219</v>
      </c>
      <c r="G218" s="5" t="s">
        <v>415</v>
      </c>
      <c r="H218" s="11" t="s">
        <v>408</v>
      </c>
      <c r="I218" s="12" t="s">
        <v>496</v>
      </c>
    </row>
    <row r="219" spans="1:9" s="8" customFormat="1">
      <c r="A219" s="23" t="s">
        <v>190</v>
      </c>
      <c r="B219" s="23"/>
      <c r="C219" s="5" t="s">
        <v>216</v>
      </c>
      <c r="D219" s="5" t="s">
        <v>407</v>
      </c>
      <c r="E219" s="17" t="s">
        <v>6446</v>
      </c>
      <c r="F219" s="17" t="s">
        <v>221</v>
      </c>
      <c r="G219" s="5" t="s">
        <v>415</v>
      </c>
      <c r="H219" s="11" t="s">
        <v>408</v>
      </c>
      <c r="I219" s="12" t="s">
        <v>609</v>
      </c>
    </row>
    <row r="220" spans="1:9">
      <c r="A220" s="23" t="s">
        <v>190</v>
      </c>
      <c r="B220" s="23"/>
      <c r="C220" s="5" t="s">
        <v>216</v>
      </c>
      <c r="D220" s="5" t="s">
        <v>406</v>
      </c>
      <c r="E220" s="17" t="s">
        <v>6447</v>
      </c>
      <c r="F220" s="17" t="s">
        <v>220</v>
      </c>
      <c r="G220" s="5" t="s">
        <v>415</v>
      </c>
      <c r="H220" s="11" t="s">
        <v>408</v>
      </c>
      <c r="I220" s="12" t="s">
        <v>497</v>
      </c>
    </row>
    <row r="221" spans="1:9" s="8" customFormat="1">
      <c r="A221" s="23" t="s">
        <v>190</v>
      </c>
      <c r="B221" s="23"/>
      <c r="C221" s="5" t="s">
        <v>216</v>
      </c>
      <c r="D221" s="5" t="s">
        <v>403</v>
      </c>
      <c r="E221" s="17" t="s">
        <v>6448</v>
      </c>
      <c r="F221" s="17" t="s">
        <v>217</v>
      </c>
      <c r="G221" s="5" t="s">
        <v>415</v>
      </c>
      <c r="H221" s="11" t="s">
        <v>408</v>
      </c>
      <c r="I221" s="12" t="s">
        <v>494</v>
      </c>
    </row>
    <row r="222" spans="1:9" ht="18.5">
      <c r="A222" s="13" t="s">
        <v>223</v>
      </c>
      <c r="C222" s="9" t="s">
        <v>224</v>
      </c>
      <c r="D222" s="9"/>
      <c r="E222" s="17" t="s">
        <v>6449</v>
      </c>
      <c r="F222" s="19" t="s">
        <v>225</v>
      </c>
      <c r="G222" s="5" t="s">
        <v>415</v>
      </c>
      <c r="H222" s="11" t="s">
        <v>6450</v>
      </c>
      <c r="I222" s="12" t="s">
        <v>6233</v>
      </c>
    </row>
    <row r="223" spans="1:9" s="8" customFormat="1" ht="18.5">
      <c r="A223" s="13" t="s">
        <v>223</v>
      </c>
      <c r="B223" s="13"/>
      <c r="C223" s="9" t="s">
        <v>224</v>
      </c>
      <c r="D223" s="5"/>
      <c r="E223" s="19" t="s">
        <v>6449</v>
      </c>
      <c r="F223" s="19" t="s">
        <v>226</v>
      </c>
      <c r="G223" s="5" t="s">
        <v>415</v>
      </c>
      <c r="H223" s="11" t="s">
        <v>6450</v>
      </c>
      <c r="I223" s="12" t="s">
        <v>6233</v>
      </c>
    </row>
    <row r="224" spans="1:9">
      <c r="A224" s="5" t="s">
        <v>266</v>
      </c>
      <c r="B224" s="5"/>
      <c r="C224" s="5" t="s">
        <v>267</v>
      </c>
      <c r="E224" s="19" t="s">
        <v>6451</v>
      </c>
      <c r="F224" s="19" t="s">
        <v>597</v>
      </c>
      <c r="G224" s="5" t="s">
        <v>416</v>
      </c>
      <c r="H224" s="11" t="s">
        <v>408</v>
      </c>
      <c r="I224" s="9" t="s">
        <v>268</v>
      </c>
    </row>
    <row r="225" spans="1:9">
      <c r="A225" s="13" t="s">
        <v>269</v>
      </c>
      <c r="C225" s="5" t="s">
        <v>270</v>
      </c>
      <c r="E225" s="19" t="s">
        <v>6452</v>
      </c>
      <c r="F225" s="19" t="s">
        <v>599</v>
      </c>
      <c r="G225" s="5" t="s">
        <v>415</v>
      </c>
      <c r="H225" s="11" t="s">
        <v>408</v>
      </c>
      <c r="I225" s="21" t="s">
        <v>600</v>
      </c>
    </row>
    <row r="226" spans="1:9">
      <c r="A226" s="13" t="s">
        <v>269</v>
      </c>
      <c r="C226" s="5" t="s">
        <v>270</v>
      </c>
      <c r="E226" s="19" t="s">
        <v>6453</v>
      </c>
      <c r="F226" s="17" t="s">
        <v>272</v>
      </c>
      <c r="G226" s="5" t="s">
        <v>415</v>
      </c>
      <c r="H226" s="11" t="s">
        <v>408</v>
      </c>
      <c r="I226" s="18" t="s">
        <v>510</v>
      </c>
    </row>
    <row r="227" spans="1:9">
      <c r="A227" s="13" t="s">
        <v>269</v>
      </c>
      <c r="C227" s="5" t="s">
        <v>270</v>
      </c>
      <c r="E227" s="19" t="s">
        <v>6454</v>
      </c>
      <c r="F227" s="19" t="s">
        <v>5937</v>
      </c>
      <c r="G227" s="5" t="s">
        <v>415</v>
      </c>
      <c r="H227" s="11" t="s">
        <v>408</v>
      </c>
      <c r="I227" s="21" t="s">
        <v>596</v>
      </c>
    </row>
    <row r="228" spans="1:9" ht="18.5">
      <c r="A228" s="13" t="s">
        <v>269</v>
      </c>
      <c r="C228" s="5" t="s">
        <v>270</v>
      </c>
      <c r="E228" s="19" t="s">
        <v>6455</v>
      </c>
      <c r="F228" s="19" t="s">
        <v>598</v>
      </c>
      <c r="G228" s="5" t="s">
        <v>416</v>
      </c>
      <c r="H228" s="11" t="s">
        <v>6234</v>
      </c>
      <c r="I228" s="12" t="s">
        <v>6233</v>
      </c>
    </row>
    <row r="229" spans="1:9">
      <c r="A229" s="13" t="s">
        <v>273</v>
      </c>
      <c r="C229" s="5" t="s">
        <v>274</v>
      </c>
      <c r="E229" s="17" t="s">
        <v>6456</v>
      </c>
      <c r="F229" s="24" t="s">
        <v>276</v>
      </c>
      <c r="G229" s="5" t="s">
        <v>415</v>
      </c>
      <c r="H229" s="11" t="s">
        <v>586</v>
      </c>
      <c r="I229" s="12" t="s">
        <v>435</v>
      </c>
    </row>
    <row r="230" spans="1:9" ht="18.5">
      <c r="A230" s="13" t="s">
        <v>273</v>
      </c>
      <c r="C230" s="5" t="s">
        <v>274</v>
      </c>
      <c r="E230" s="17" t="s">
        <v>6457</v>
      </c>
      <c r="F230" s="17" t="s">
        <v>275</v>
      </c>
      <c r="G230" s="5" t="s">
        <v>415</v>
      </c>
      <c r="H230" s="11" t="s">
        <v>6225</v>
      </c>
      <c r="I230" s="12" t="s">
        <v>6233</v>
      </c>
    </row>
    <row r="231" spans="1:9">
      <c r="A231" s="13" t="s">
        <v>277</v>
      </c>
      <c r="C231" s="5" t="s">
        <v>278</v>
      </c>
      <c r="E231" s="17" t="s">
        <v>6458</v>
      </c>
      <c r="F231" s="17" t="s">
        <v>279</v>
      </c>
      <c r="G231" s="5" t="s">
        <v>415</v>
      </c>
      <c r="H231" s="11" t="s">
        <v>408</v>
      </c>
      <c r="I231" s="18" t="s">
        <v>511</v>
      </c>
    </row>
    <row r="232" spans="1:9">
      <c r="A232" s="23" t="s">
        <v>280</v>
      </c>
      <c r="B232" s="23"/>
      <c r="C232" s="5" t="s">
        <v>281</v>
      </c>
      <c r="E232" s="17" t="s">
        <v>6459</v>
      </c>
      <c r="F232" s="17" t="s">
        <v>282</v>
      </c>
      <c r="G232" s="5" t="s">
        <v>415</v>
      </c>
      <c r="H232" s="11" t="s">
        <v>408</v>
      </c>
      <c r="I232" s="12" t="s">
        <v>436</v>
      </c>
    </row>
    <row r="233" spans="1:9">
      <c r="A233" s="23" t="s">
        <v>280</v>
      </c>
      <c r="B233" s="23"/>
      <c r="C233" s="5" t="s">
        <v>281</v>
      </c>
      <c r="E233" s="17" t="s">
        <v>6460</v>
      </c>
      <c r="F233" s="17" t="s">
        <v>5935</v>
      </c>
      <c r="G233" s="5" t="s">
        <v>415</v>
      </c>
      <c r="H233" s="11" t="s">
        <v>408</v>
      </c>
      <c r="I233" s="12" t="s">
        <v>437</v>
      </c>
    </row>
    <row r="234" spans="1:9">
      <c r="A234" s="23" t="s">
        <v>280</v>
      </c>
      <c r="B234" s="23"/>
      <c r="C234" s="5" t="s">
        <v>281</v>
      </c>
      <c r="E234" s="17" t="s">
        <v>6461</v>
      </c>
      <c r="F234" s="17" t="s">
        <v>6169</v>
      </c>
      <c r="G234" s="5" t="s">
        <v>415</v>
      </c>
      <c r="H234" s="32" t="s">
        <v>6224</v>
      </c>
      <c r="I234" s="12" t="s">
        <v>512</v>
      </c>
    </row>
    <row r="235" spans="1:9">
      <c r="A235" s="23" t="s">
        <v>280</v>
      </c>
      <c r="B235" s="23"/>
      <c r="C235" s="5" t="s">
        <v>281</v>
      </c>
      <c r="E235" s="17" t="s">
        <v>5936</v>
      </c>
      <c r="F235" s="17" t="s">
        <v>284</v>
      </c>
      <c r="G235" s="5" t="s">
        <v>415</v>
      </c>
      <c r="H235" s="11" t="s">
        <v>408</v>
      </c>
      <c r="I235" s="12" t="s">
        <v>438</v>
      </c>
    </row>
    <row r="236" spans="1:9" s="8" customFormat="1">
      <c r="A236" s="23" t="s">
        <v>280</v>
      </c>
      <c r="B236" s="23"/>
      <c r="C236" s="5" t="s">
        <v>281</v>
      </c>
      <c r="D236" s="5"/>
      <c r="E236" s="17" t="s">
        <v>6462</v>
      </c>
      <c r="F236" s="17" t="s">
        <v>654</v>
      </c>
      <c r="G236" s="5" t="s">
        <v>415</v>
      </c>
      <c r="H236" s="32" t="s">
        <v>6224</v>
      </c>
      <c r="I236" s="12" t="s">
        <v>513</v>
      </c>
    </row>
    <row r="237" spans="1:9">
      <c r="A237" s="23" t="s">
        <v>280</v>
      </c>
      <c r="B237" s="23"/>
      <c r="C237" s="5" t="s">
        <v>281</v>
      </c>
      <c r="E237" s="17" t="s">
        <v>6462</v>
      </c>
      <c r="F237" s="17" t="s">
        <v>285</v>
      </c>
      <c r="G237" s="5" t="s">
        <v>415</v>
      </c>
      <c r="H237" s="11" t="s">
        <v>408</v>
      </c>
      <c r="I237" s="12" t="s">
        <v>514</v>
      </c>
    </row>
    <row r="238" spans="1:9" s="8" customFormat="1">
      <c r="A238" s="23" t="s">
        <v>280</v>
      </c>
      <c r="B238" s="23"/>
      <c r="C238" s="5" t="s">
        <v>744</v>
      </c>
      <c r="D238" s="5"/>
      <c r="E238" s="17" t="s">
        <v>6463</v>
      </c>
      <c r="F238" s="17" t="s">
        <v>287</v>
      </c>
      <c r="G238" s="5" t="s">
        <v>415</v>
      </c>
      <c r="H238" s="32" t="s">
        <v>6224</v>
      </c>
      <c r="I238" s="12" t="s">
        <v>515</v>
      </c>
    </row>
    <row r="239" spans="1:9">
      <c r="A239" s="23" t="s">
        <v>280</v>
      </c>
      <c r="B239" s="23"/>
      <c r="C239" s="5" t="s">
        <v>286</v>
      </c>
      <c r="E239" s="17" t="s">
        <v>6464</v>
      </c>
      <c r="F239" s="28" t="s">
        <v>288</v>
      </c>
      <c r="G239" s="5" t="s">
        <v>415</v>
      </c>
      <c r="H239" s="11" t="s">
        <v>408</v>
      </c>
      <c r="I239" s="12" t="s">
        <v>6200</v>
      </c>
    </row>
    <row r="240" spans="1:9">
      <c r="A240" s="23" t="s">
        <v>280</v>
      </c>
      <c r="B240" s="23"/>
      <c r="C240" s="5" t="s">
        <v>286</v>
      </c>
      <c r="E240" s="17" t="s">
        <v>6465</v>
      </c>
      <c r="F240" s="17" t="s">
        <v>289</v>
      </c>
      <c r="G240" s="5" t="s">
        <v>415</v>
      </c>
      <c r="H240" s="32" t="s">
        <v>6224</v>
      </c>
      <c r="I240" s="12" t="s">
        <v>516</v>
      </c>
    </row>
    <row r="241" spans="1:27" s="8" customFormat="1">
      <c r="A241" s="23" t="s">
        <v>280</v>
      </c>
      <c r="B241" s="23"/>
      <c r="C241" s="5" t="s">
        <v>286</v>
      </c>
      <c r="D241" s="5"/>
      <c r="E241" s="17" t="s">
        <v>6506</v>
      </c>
      <c r="F241" s="17" t="s">
        <v>290</v>
      </c>
      <c r="G241" s="5" t="s">
        <v>415</v>
      </c>
      <c r="H241" s="11" t="s">
        <v>408</v>
      </c>
      <c r="I241" s="18" t="s">
        <v>517</v>
      </c>
    </row>
    <row r="242" spans="1:27">
      <c r="A242" s="23" t="s">
        <v>280</v>
      </c>
      <c r="B242" s="23"/>
      <c r="C242" s="5" t="s">
        <v>291</v>
      </c>
      <c r="E242" s="17" t="s">
        <v>6466</v>
      </c>
      <c r="F242" s="19" t="s">
        <v>294</v>
      </c>
      <c r="G242" s="5" t="s">
        <v>416</v>
      </c>
      <c r="H242" s="11" t="s">
        <v>408</v>
      </c>
      <c r="I242" s="9" t="s">
        <v>295</v>
      </c>
    </row>
    <row r="243" spans="1:27" s="8" customFormat="1">
      <c r="A243" s="23" t="s">
        <v>280</v>
      </c>
      <c r="B243" s="23"/>
      <c r="C243" s="5" t="s">
        <v>291</v>
      </c>
      <c r="D243" s="5"/>
      <c r="E243" s="17" t="s">
        <v>6467</v>
      </c>
      <c r="F243" s="17" t="s">
        <v>292</v>
      </c>
      <c r="G243" s="5" t="s">
        <v>415</v>
      </c>
      <c r="H243" s="32" t="s">
        <v>6224</v>
      </c>
      <c r="I243" s="12" t="s">
        <v>518</v>
      </c>
    </row>
    <row r="244" spans="1:27">
      <c r="A244" s="23" t="s">
        <v>296</v>
      </c>
      <c r="B244" s="23"/>
      <c r="C244" s="5" t="s">
        <v>297</v>
      </c>
      <c r="E244" s="17" t="s">
        <v>6468</v>
      </c>
      <c r="F244" s="17" t="s">
        <v>298</v>
      </c>
      <c r="G244" s="5" t="s">
        <v>415</v>
      </c>
      <c r="H244" s="11" t="s">
        <v>408</v>
      </c>
      <c r="I244" s="12" t="s">
        <v>645</v>
      </c>
    </row>
    <row r="245" spans="1:27" s="8" customFormat="1">
      <c r="A245" s="23" t="s">
        <v>296</v>
      </c>
      <c r="B245" s="23"/>
      <c r="C245" s="5" t="s">
        <v>297</v>
      </c>
      <c r="D245" s="5"/>
      <c r="E245" s="17" t="s">
        <v>6469</v>
      </c>
      <c r="F245" s="17" t="s">
        <v>299</v>
      </c>
      <c r="G245" s="5" t="s">
        <v>415</v>
      </c>
      <c r="H245" s="11" t="s">
        <v>408</v>
      </c>
      <c r="I245" s="12" t="s">
        <v>646</v>
      </c>
    </row>
    <row r="246" spans="1:27" s="8" customFormat="1">
      <c r="A246" s="23" t="s">
        <v>296</v>
      </c>
      <c r="B246" s="23"/>
      <c r="C246" s="5" t="s">
        <v>297</v>
      </c>
      <c r="D246" s="5"/>
      <c r="E246" s="17" t="s">
        <v>6470</v>
      </c>
      <c r="F246" s="17" t="s">
        <v>300</v>
      </c>
      <c r="G246" s="5" t="s">
        <v>415</v>
      </c>
      <c r="H246" s="11" t="s">
        <v>408</v>
      </c>
      <c r="I246" s="12" t="s">
        <v>620</v>
      </c>
    </row>
    <row r="247" spans="1:27" ht="15" customHeight="1">
      <c r="A247" s="23" t="s">
        <v>296</v>
      </c>
      <c r="B247" s="23"/>
      <c r="C247" s="9" t="s">
        <v>834</v>
      </c>
      <c r="D247" s="9"/>
      <c r="E247" s="19" t="s">
        <v>835</v>
      </c>
      <c r="F247" s="19" t="s">
        <v>6182</v>
      </c>
      <c r="G247" s="5" t="s">
        <v>415</v>
      </c>
      <c r="H247" s="11" t="s">
        <v>6183</v>
      </c>
      <c r="I247" s="9" t="s">
        <v>839</v>
      </c>
      <c r="J247" s="52"/>
      <c r="K247" s="9"/>
      <c r="L247" s="53"/>
      <c r="M247" s="59"/>
      <c r="N247" s="60"/>
      <c r="O247" s="51"/>
      <c r="P247" s="51"/>
      <c r="Q247" s="51"/>
      <c r="R247" s="51"/>
      <c r="S247" s="56"/>
      <c r="T247" s="21"/>
      <c r="U247" s="57"/>
      <c r="V247" s="57"/>
      <c r="W247" s="57"/>
      <c r="X247" s="57"/>
      <c r="Y247" s="58"/>
      <c r="Z247" s="57"/>
      <c r="AA247" s="61"/>
    </row>
    <row r="248" spans="1:27">
      <c r="A248" s="13" t="s">
        <v>301</v>
      </c>
      <c r="C248" s="5" t="s">
        <v>302</v>
      </c>
      <c r="E248" s="19" t="s">
        <v>6471</v>
      </c>
      <c r="F248" s="19" t="s">
        <v>304</v>
      </c>
      <c r="G248" s="5" t="s">
        <v>416</v>
      </c>
      <c r="H248" s="11" t="s">
        <v>408</v>
      </c>
      <c r="I248" s="9" t="s">
        <v>305</v>
      </c>
    </row>
    <row r="249" spans="1:27" s="8" customFormat="1">
      <c r="A249" s="13" t="s">
        <v>301</v>
      </c>
      <c r="B249" s="13"/>
      <c r="C249" s="5" t="s">
        <v>302</v>
      </c>
      <c r="D249" s="5"/>
      <c r="E249" s="17" t="s">
        <v>6472</v>
      </c>
      <c r="F249" s="17" t="s">
        <v>303</v>
      </c>
      <c r="G249" s="5" t="s">
        <v>415</v>
      </c>
      <c r="H249" s="11" t="s">
        <v>408</v>
      </c>
      <c r="I249" s="12" t="s">
        <v>601</v>
      </c>
    </row>
    <row r="250" spans="1:27" s="94" customFormat="1">
      <c r="A250" s="13" t="s">
        <v>306</v>
      </c>
      <c r="B250" s="13"/>
      <c r="C250" s="13" t="s">
        <v>307</v>
      </c>
      <c r="D250" s="13"/>
      <c r="E250" s="22" t="s">
        <v>6473</v>
      </c>
      <c r="F250" s="22" t="s">
        <v>308</v>
      </c>
      <c r="G250" s="13" t="s">
        <v>415</v>
      </c>
      <c r="H250" s="32" t="s">
        <v>408</v>
      </c>
      <c r="I250" s="23" t="s">
        <v>602</v>
      </c>
    </row>
    <row r="251" spans="1:27" s="94" customFormat="1">
      <c r="A251" s="13" t="s">
        <v>306</v>
      </c>
      <c r="B251" s="13"/>
      <c r="C251" s="13" t="s">
        <v>307</v>
      </c>
      <c r="D251" s="13"/>
      <c r="E251" s="22" t="s">
        <v>6474</v>
      </c>
      <c r="F251" s="30" t="s">
        <v>309</v>
      </c>
      <c r="G251" s="13" t="s">
        <v>416</v>
      </c>
      <c r="H251" s="32" t="s">
        <v>408</v>
      </c>
      <c r="I251" s="27" t="s">
        <v>310</v>
      </c>
    </row>
    <row r="252" spans="1:27" s="8" customFormat="1">
      <c r="A252" s="13" t="s">
        <v>306</v>
      </c>
      <c r="B252" s="13"/>
      <c r="C252" s="5" t="s">
        <v>307</v>
      </c>
      <c r="D252" s="5"/>
      <c r="E252" s="17" t="s">
        <v>6475</v>
      </c>
      <c r="F252" s="17" t="s">
        <v>312</v>
      </c>
      <c r="G252" s="5" t="s">
        <v>415</v>
      </c>
      <c r="H252" s="11" t="s">
        <v>408</v>
      </c>
      <c r="I252" s="12" t="s">
        <v>439</v>
      </c>
    </row>
    <row r="253" spans="1:27" s="8" customFormat="1">
      <c r="A253" s="13" t="s">
        <v>306</v>
      </c>
      <c r="B253" s="13"/>
      <c r="C253" s="5" t="s">
        <v>307</v>
      </c>
      <c r="D253" s="5"/>
      <c r="E253" s="17" t="s">
        <v>6476</v>
      </c>
      <c r="F253" s="17" t="s">
        <v>311</v>
      </c>
      <c r="G253" s="5" t="s">
        <v>415</v>
      </c>
      <c r="H253" s="11" t="s">
        <v>408</v>
      </c>
      <c r="I253" s="12" t="s">
        <v>603</v>
      </c>
    </row>
    <row r="254" spans="1:27">
      <c r="A254" s="13" t="s">
        <v>306</v>
      </c>
      <c r="C254" s="5" t="s">
        <v>313</v>
      </c>
      <c r="E254" s="20" t="s">
        <v>6477</v>
      </c>
      <c r="F254" s="20" t="s">
        <v>315</v>
      </c>
      <c r="G254" s="5" t="s">
        <v>416</v>
      </c>
      <c r="H254" s="11" t="s">
        <v>408</v>
      </c>
      <c r="I254" s="3" t="s">
        <v>5928</v>
      </c>
    </row>
    <row r="255" spans="1:27" s="8" customFormat="1" ht="16" thickBot="1">
      <c r="A255" s="13" t="s">
        <v>306</v>
      </c>
      <c r="B255" s="13"/>
      <c r="C255" s="5" t="s">
        <v>313</v>
      </c>
      <c r="D255" s="5"/>
      <c r="E255" s="19" t="s">
        <v>6478</v>
      </c>
      <c r="F255" s="19" t="s">
        <v>6237</v>
      </c>
      <c r="G255" s="5" t="s">
        <v>416</v>
      </c>
      <c r="H255" s="11" t="s">
        <v>408</v>
      </c>
      <c r="I255" s="12" t="s">
        <v>6238</v>
      </c>
    </row>
    <row r="256" spans="1:27" s="10" customFormat="1" ht="16" thickBot="1">
      <c r="A256" s="33"/>
      <c r="B256" s="33"/>
      <c r="C256" s="33"/>
      <c r="D256" s="33"/>
      <c r="E256" s="35" t="s">
        <v>623</v>
      </c>
      <c r="F256" s="43"/>
      <c r="G256" s="33"/>
      <c r="H256" s="34"/>
      <c r="I256" s="36"/>
    </row>
    <row r="257" spans="1:10" ht="16" thickBot="1">
      <c r="A257" s="40" t="s">
        <v>624</v>
      </c>
      <c r="B257" s="40"/>
      <c r="C257" s="40" t="s">
        <v>625</v>
      </c>
      <c r="D257" s="40"/>
      <c r="E257" s="41" t="s">
        <v>626</v>
      </c>
      <c r="F257" s="41" t="s">
        <v>627</v>
      </c>
      <c r="G257" s="40" t="s">
        <v>414</v>
      </c>
      <c r="H257" s="38" t="s">
        <v>628</v>
      </c>
      <c r="I257" s="38" t="s">
        <v>629</v>
      </c>
    </row>
    <row r="258" spans="1:10" s="1" customFormat="1">
      <c r="A258" s="44" t="s">
        <v>630</v>
      </c>
      <c r="B258" s="44"/>
      <c r="C258" s="44" t="s">
        <v>316</v>
      </c>
      <c r="D258" s="44"/>
      <c r="E258" s="45" t="s">
        <v>317</v>
      </c>
      <c r="F258" s="45" t="s">
        <v>318</v>
      </c>
      <c r="G258" s="44" t="s">
        <v>415</v>
      </c>
      <c r="H258" s="46" t="s">
        <v>89</v>
      </c>
      <c r="I258" s="12" t="s">
        <v>6233</v>
      </c>
    </row>
    <row r="259" spans="1:10" ht="18.5">
      <c r="A259" s="13" t="s">
        <v>630</v>
      </c>
      <c r="C259" s="5" t="s">
        <v>316</v>
      </c>
      <c r="E259" s="17" t="s">
        <v>319</v>
      </c>
      <c r="F259" s="17" t="s">
        <v>320</v>
      </c>
      <c r="G259" s="5" t="s">
        <v>415</v>
      </c>
      <c r="H259" s="11" t="s">
        <v>6234</v>
      </c>
      <c r="I259" s="12" t="s">
        <v>6233</v>
      </c>
    </row>
    <row r="260" spans="1:10">
      <c r="A260" s="13" t="s">
        <v>630</v>
      </c>
      <c r="C260" s="5" t="s">
        <v>316</v>
      </c>
      <c r="E260" s="17" t="s">
        <v>321</v>
      </c>
      <c r="F260" s="47" t="s">
        <v>743</v>
      </c>
      <c r="G260" s="5" t="s">
        <v>415</v>
      </c>
      <c r="H260" s="32" t="s">
        <v>6224</v>
      </c>
      <c r="I260" s="12" t="s">
        <v>5930</v>
      </c>
    </row>
    <row r="261" spans="1:10">
      <c r="A261" s="13" t="s">
        <v>630</v>
      </c>
      <c r="C261" s="5" t="s">
        <v>323</v>
      </c>
      <c r="E261" s="17" t="s">
        <v>324</v>
      </c>
      <c r="F261" s="17" t="s">
        <v>412</v>
      </c>
      <c r="G261" s="5" t="s">
        <v>415</v>
      </c>
      <c r="H261" s="11" t="s">
        <v>89</v>
      </c>
      <c r="I261" s="12" t="s">
        <v>6233</v>
      </c>
    </row>
    <row r="262" spans="1:10" s="4" customFormat="1">
      <c r="A262" s="13" t="s">
        <v>826</v>
      </c>
      <c r="B262" s="13"/>
      <c r="C262" s="13" t="s">
        <v>325</v>
      </c>
      <c r="D262" s="13"/>
      <c r="E262" s="30" t="s">
        <v>326</v>
      </c>
      <c r="F262" s="30" t="s">
        <v>413</v>
      </c>
      <c r="G262" s="13" t="s">
        <v>415</v>
      </c>
      <c r="H262" s="32" t="s">
        <v>6224</v>
      </c>
      <c r="I262" s="27" t="s">
        <v>5931</v>
      </c>
    </row>
    <row r="263" spans="1:10" s="188" customFormat="1">
      <c r="A263" s="13" t="s">
        <v>825</v>
      </c>
      <c r="B263" s="5"/>
      <c r="C263" s="13" t="s">
        <v>747</v>
      </c>
      <c r="D263" s="5"/>
      <c r="E263" s="17" t="s">
        <v>748</v>
      </c>
      <c r="F263" s="17" t="s">
        <v>799</v>
      </c>
      <c r="G263" s="5" t="s">
        <v>749</v>
      </c>
      <c r="H263" s="5" t="s">
        <v>6206</v>
      </c>
      <c r="I263" s="3" t="s">
        <v>6223</v>
      </c>
      <c r="J263" s="187"/>
    </row>
    <row r="264" spans="1:10" s="188" customFormat="1">
      <c r="A264" s="13" t="s">
        <v>746</v>
      </c>
      <c r="B264" s="5"/>
      <c r="C264" s="13" t="s">
        <v>750</v>
      </c>
      <c r="D264" s="5"/>
      <c r="E264" s="17" t="s">
        <v>751</v>
      </c>
      <c r="F264" s="17" t="s">
        <v>800</v>
      </c>
      <c r="G264" s="5" t="s">
        <v>749</v>
      </c>
      <c r="H264" s="5" t="s">
        <v>865</v>
      </c>
      <c r="I264" s="3" t="s">
        <v>6222</v>
      </c>
      <c r="J264" s="187"/>
    </row>
    <row r="265" spans="1:10" s="188" customFormat="1">
      <c r="A265" s="13" t="s">
        <v>746</v>
      </c>
      <c r="B265" s="5"/>
      <c r="C265" s="13" t="s">
        <v>752</v>
      </c>
      <c r="D265" s="5"/>
      <c r="E265" s="17" t="s">
        <v>753</v>
      </c>
      <c r="F265" s="17" t="s">
        <v>801</v>
      </c>
      <c r="G265" s="5" t="s">
        <v>749</v>
      </c>
      <c r="H265" s="5" t="s">
        <v>6205</v>
      </c>
      <c r="I265" s="3" t="s">
        <v>6221</v>
      </c>
      <c r="J265" s="187"/>
    </row>
    <row r="266" spans="1:10" s="188" customFormat="1" ht="31">
      <c r="A266" s="215" t="s">
        <v>754</v>
      </c>
      <c r="B266" s="18"/>
      <c r="C266" s="215" t="s">
        <v>755</v>
      </c>
      <c r="D266" s="18"/>
      <c r="E266" s="216" t="s">
        <v>756</v>
      </c>
      <c r="F266" s="216" t="s">
        <v>802</v>
      </c>
      <c r="G266" s="18" t="s">
        <v>757</v>
      </c>
      <c r="H266" s="198" t="s">
        <v>6495</v>
      </c>
      <c r="I266" s="12" t="s">
        <v>6233</v>
      </c>
      <c r="J266" s="187"/>
    </row>
    <row r="267" spans="1:10" s="188" customFormat="1" ht="46.5">
      <c r="A267" s="215" t="s">
        <v>754</v>
      </c>
      <c r="B267" s="18"/>
      <c r="C267" s="215" t="s">
        <v>755</v>
      </c>
      <c r="D267" s="18"/>
      <c r="E267" s="216" t="s">
        <v>756</v>
      </c>
      <c r="F267" s="216" t="s">
        <v>803</v>
      </c>
      <c r="G267" s="18" t="s">
        <v>757</v>
      </c>
      <c r="H267" s="198" t="s">
        <v>6496</v>
      </c>
      <c r="I267" s="12" t="s">
        <v>6233</v>
      </c>
      <c r="J267" s="187"/>
    </row>
    <row r="268" spans="1:10" s="188" customFormat="1">
      <c r="A268" s="13" t="s">
        <v>754</v>
      </c>
      <c r="B268" s="5"/>
      <c r="C268" s="13" t="s">
        <v>758</v>
      </c>
      <c r="D268" s="5"/>
      <c r="E268" s="17" t="s">
        <v>759</v>
      </c>
      <c r="F268" s="17" t="s">
        <v>804</v>
      </c>
      <c r="G268" s="5" t="s">
        <v>749</v>
      </c>
      <c r="H268" s="5" t="s">
        <v>866</v>
      </c>
      <c r="I268" s="3" t="s">
        <v>6220</v>
      </c>
      <c r="J268" s="187"/>
    </row>
    <row r="269" spans="1:10" s="188" customFormat="1">
      <c r="A269" s="13" t="s">
        <v>760</v>
      </c>
      <c r="B269" s="5"/>
      <c r="C269" s="13" t="s">
        <v>761</v>
      </c>
      <c r="D269" s="5"/>
      <c r="E269" s="17" t="s">
        <v>762</v>
      </c>
      <c r="F269" s="17" t="s">
        <v>805</v>
      </c>
      <c r="G269" s="5" t="s">
        <v>749</v>
      </c>
      <c r="H269" s="5" t="s">
        <v>6206</v>
      </c>
      <c r="I269" s="3" t="s">
        <v>6219</v>
      </c>
      <c r="J269" s="187"/>
    </row>
    <row r="270" spans="1:10" s="188" customFormat="1">
      <c r="A270" s="13" t="s">
        <v>760</v>
      </c>
      <c r="B270" s="5"/>
      <c r="C270" s="13" t="s">
        <v>761</v>
      </c>
      <c r="D270" s="5"/>
      <c r="E270" s="17" t="s">
        <v>763</v>
      </c>
      <c r="F270" s="17" t="s">
        <v>806</v>
      </c>
      <c r="G270" s="5" t="s">
        <v>749</v>
      </c>
      <c r="H270" s="5" t="s">
        <v>6206</v>
      </c>
      <c r="I270" s="3" t="s">
        <v>6218</v>
      </c>
      <c r="J270" s="187"/>
    </row>
    <row r="271" spans="1:10" s="188" customFormat="1">
      <c r="A271" s="13" t="s">
        <v>760</v>
      </c>
      <c r="B271" s="5"/>
      <c r="C271" s="13" t="s">
        <v>764</v>
      </c>
      <c r="D271" s="5"/>
      <c r="E271" s="17" t="s">
        <v>765</v>
      </c>
      <c r="F271" s="17" t="s">
        <v>807</v>
      </c>
      <c r="G271" s="5" t="s">
        <v>749</v>
      </c>
      <c r="H271" s="5" t="s">
        <v>6204</v>
      </c>
      <c r="I271" s="3" t="s">
        <v>6235</v>
      </c>
      <c r="J271" s="187"/>
    </row>
    <row r="272" spans="1:10" s="188" customFormat="1">
      <c r="A272" s="13" t="s">
        <v>766</v>
      </c>
      <c r="B272" s="5"/>
      <c r="C272" s="13" t="s">
        <v>767</v>
      </c>
      <c r="D272" s="5"/>
      <c r="E272" s="17" t="s">
        <v>768</v>
      </c>
      <c r="F272" s="17" t="s">
        <v>808</v>
      </c>
      <c r="G272" s="5" t="s">
        <v>749</v>
      </c>
      <c r="H272" s="5" t="s">
        <v>16</v>
      </c>
      <c r="I272" s="3" t="s">
        <v>6215</v>
      </c>
      <c r="J272" s="187"/>
    </row>
    <row r="273" spans="1:10" s="188" customFormat="1">
      <c r="A273" s="13" t="s">
        <v>766</v>
      </c>
      <c r="B273" s="5"/>
      <c r="C273" s="13" t="s">
        <v>767</v>
      </c>
      <c r="D273" s="5"/>
      <c r="E273" s="17" t="s">
        <v>769</v>
      </c>
      <c r="F273" s="17" t="s">
        <v>809</v>
      </c>
      <c r="G273" s="5" t="s">
        <v>749</v>
      </c>
      <c r="H273" s="5" t="s">
        <v>16</v>
      </c>
      <c r="I273" s="3" t="s">
        <v>6216</v>
      </c>
      <c r="J273" s="187"/>
    </row>
    <row r="274" spans="1:10" s="188" customFormat="1">
      <c r="A274" s="13" t="s">
        <v>766</v>
      </c>
      <c r="B274" s="5"/>
      <c r="C274" s="13" t="s">
        <v>767</v>
      </c>
      <c r="D274" s="5"/>
      <c r="E274" s="17" t="s">
        <v>770</v>
      </c>
      <c r="F274" s="17" t="s">
        <v>810</v>
      </c>
      <c r="G274" s="5" t="s">
        <v>749</v>
      </c>
      <c r="H274" s="5" t="s">
        <v>16</v>
      </c>
      <c r="I274" s="3" t="s">
        <v>6217</v>
      </c>
      <c r="J274" s="187"/>
    </row>
    <row r="275" spans="1:10" s="188" customFormat="1">
      <c r="A275" s="13" t="s">
        <v>766</v>
      </c>
      <c r="B275" s="5"/>
      <c r="C275" s="13" t="s">
        <v>767</v>
      </c>
      <c r="D275" s="5"/>
      <c r="E275" s="17" t="s">
        <v>771</v>
      </c>
      <c r="F275" s="17" t="s">
        <v>811</v>
      </c>
      <c r="G275" s="5" t="s">
        <v>749</v>
      </c>
      <c r="H275" s="5" t="s">
        <v>6203</v>
      </c>
      <c r="I275" s="12" t="s">
        <v>6233</v>
      </c>
      <c r="J275" s="187"/>
    </row>
    <row r="276" spans="1:10" s="188" customFormat="1">
      <c r="A276" s="13" t="s">
        <v>766</v>
      </c>
      <c r="B276" s="5"/>
      <c r="C276" s="13" t="s">
        <v>772</v>
      </c>
      <c r="D276" s="5"/>
      <c r="E276" s="17" t="s">
        <v>773</v>
      </c>
      <c r="F276" s="17" t="s">
        <v>812</v>
      </c>
      <c r="G276" s="5" t="s">
        <v>749</v>
      </c>
      <c r="H276" s="5" t="s">
        <v>6203</v>
      </c>
      <c r="I276" s="12" t="s">
        <v>6233</v>
      </c>
      <c r="J276" s="187"/>
    </row>
    <row r="277" spans="1:10" s="188" customFormat="1">
      <c r="A277" s="13" t="s">
        <v>766</v>
      </c>
      <c r="B277" s="5"/>
      <c r="C277" s="13" t="s">
        <v>774</v>
      </c>
      <c r="D277" s="5"/>
      <c r="E277" s="17" t="s">
        <v>775</v>
      </c>
      <c r="F277" s="17" t="s">
        <v>813</v>
      </c>
      <c r="G277" s="5" t="s">
        <v>749</v>
      </c>
      <c r="H277" s="5" t="s">
        <v>6203</v>
      </c>
      <c r="I277" s="12" t="s">
        <v>6233</v>
      </c>
      <c r="J277" s="187"/>
    </row>
    <row r="278" spans="1:10" s="188" customFormat="1">
      <c r="A278" s="13" t="s">
        <v>766</v>
      </c>
      <c r="B278" s="5"/>
      <c r="C278" s="13" t="s">
        <v>776</v>
      </c>
      <c r="D278" s="5"/>
      <c r="E278" s="17" t="s">
        <v>777</v>
      </c>
      <c r="F278" s="17" t="s">
        <v>814</v>
      </c>
      <c r="G278" s="5" t="s">
        <v>749</v>
      </c>
      <c r="H278" s="5" t="s">
        <v>6203</v>
      </c>
      <c r="I278" s="12" t="s">
        <v>6233</v>
      </c>
      <c r="J278" s="187"/>
    </row>
    <row r="279" spans="1:10" s="188" customFormat="1">
      <c r="A279" s="13" t="s">
        <v>766</v>
      </c>
      <c r="B279" s="5"/>
      <c r="C279" s="13" t="s">
        <v>778</v>
      </c>
      <c r="D279" s="5"/>
      <c r="E279" s="17" t="s">
        <v>779</v>
      </c>
      <c r="F279" s="17" t="s">
        <v>815</v>
      </c>
      <c r="G279" s="5" t="s">
        <v>749</v>
      </c>
      <c r="H279" s="5" t="s">
        <v>6203</v>
      </c>
      <c r="I279" s="12" t="s">
        <v>6233</v>
      </c>
      <c r="J279" s="187"/>
    </row>
    <row r="280" spans="1:10" s="188" customFormat="1">
      <c r="A280" s="13" t="s">
        <v>780</v>
      </c>
      <c r="B280" s="5"/>
      <c r="C280" s="13" t="s">
        <v>781</v>
      </c>
      <c r="D280" s="5"/>
      <c r="E280" s="17" t="s">
        <v>782</v>
      </c>
      <c r="F280" s="17" t="s">
        <v>816</v>
      </c>
      <c r="G280" s="5" t="s">
        <v>749</v>
      </c>
      <c r="H280" s="5" t="s">
        <v>6214</v>
      </c>
      <c r="I280" s="12" t="s">
        <v>6233</v>
      </c>
      <c r="J280" s="187"/>
    </row>
    <row r="281" spans="1:10" s="188" customFormat="1">
      <c r="A281" s="13" t="s">
        <v>780</v>
      </c>
      <c r="B281" s="5"/>
      <c r="C281" s="13" t="s">
        <v>783</v>
      </c>
      <c r="D281" s="5"/>
      <c r="E281" s="17" t="s">
        <v>784</v>
      </c>
      <c r="F281" s="17" t="s">
        <v>817</v>
      </c>
      <c r="G281" s="5" t="s">
        <v>749</v>
      </c>
      <c r="H281" s="5" t="s">
        <v>16</v>
      </c>
      <c r="I281" s="3" t="s">
        <v>6213</v>
      </c>
      <c r="J281" s="187"/>
    </row>
    <row r="282" spans="1:10" s="188" customFormat="1">
      <c r="A282" s="13" t="s">
        <v>785</v>
      </c>
      <c r="B282" s="5"/>
      <c r="C282" s="13" t="s">
        <v>786</v>
      </c>
      <c r="D282" s="5"/>
      <c r="E282" s="17" t="s">
        <v>787</v>
      </c>
      <c r="F282" s="17" t="s">
        <v>818</v>
      </c>
      <c r="G282" s="5" t="s">
        <v>749</v>
      </c>
      <c r="H282" s="5" t="s">
        <v>6214</v>
      </c>
      <c r="I282" s="12" t="s">
        <v>6233</v>
      </c>
      <c r="J282" s="187"/>
    </row>
    <row r="283" spans="1:10" s="188" customFormat="1">
      <c r="A283" s="13" t="s">
        <v>788</v>
      </c>
      <c r="B283" s="5"/>
      <c r="C283" s="13" t="s">
        <v>789</v>
      </c>
      <c r="D283" s="5"/>
      <c r="E283" s="17" t="s">
        <v>790</v>
      </c>
      <c r="F283" s="17" t="s">
        <v>819</v>
      </c>
      <c r="G283" s="5" t="s">
        <v>749</v>
      </c>
      <c r="H283" s="5" t="s">
        <v>16</v>
      </c>
      <c r="I283" s="3" t="s">
        <v>6212</v>
      </c>
      <c r="J283" s="187"/>
    </row>
    <row r="284" spans="1:10" s="188" customFormat="1">
      <c r="A284" s="13" t="s">
        <v>788</v>
      </c>
      <c r="B284" s="5"/>
      <c r="C284" s="13" t="s">
        <v>791</v>
      </c>
      <c r="D284" s="5"/>
      <c r="E284" s="17" t="s">
        <v>792</v>
      </c>
      <c r="F284" s="17" t="s">
        <v>820</v>
      </c>
      <c r="G284" s="5" t="s">
        <v>749</v>
      </c>
      <c r="H284" s="5" t="s">
        <v>16</v>
      </c>
      <c r="I284" s="3" t="s">
        <v>6211</v>
      </c>
      <c r="J284" s="187"/>
    </row>
    <row r="285" spans="1:10" s="188" customFormat="1">
      <c r="A285" s="13" t="s">
        <v>793</v>
      </c>
      <c r="B285" s="5"/>
      <c r="C285" s="13" t="s">
        <v>794</v>
      </c>
      <c r="D285" s="5"/>
      <c r="E285" s="17" t="s">
        <v>795</v>
      </c>
      <c r="F285" s="17" t="s">
        <v>821</v>
      </c>
      <c r="G285" s="5" t="s">
        <v>749</v>
      </c>
      <c r="H285" s="5" t="s">
        <v>6208</v>
      </c>
      <c r="I285" s="3" t="s">
        <v>6209</v>
      </c>
      <c r="J285" s="187"/>
    </row>
    <row r="286" spans="1:10" s="188" customFormat="1">
      <c r="A286" s="13" t="s">
        <v>793</v>
      </c>
      <c r="B286" s="5"/>
      <c r="C286" s="13" t="s">
        <v>796</v>
      </c>
      <c r="D286" s="5"/>
      <c r="E286" s="17" t="s">
        <v>797</v>
      </c>
      <c r="F286" s="17" t="s">
        <v>822</v>
      </c>
      <c r="G286" s="5" t="s">
        <v>749</v>
      </c>
      <c r="H286" s="5" t="s">
        <v>6208</v>
      </c>
      <c r="I286" s="3" t="s">
        <v>6210</v>
      </c>
      <c r="J286" s="187"/>
    </row>
    <row r="287" spans="1:10" s="188" customFormat="1" ht="16" thickBot="1">
      <c r="A287" s="39" t="s">
        <v>793</v>
      </c>
      <c r="B287" s="39"/>
      <c r="C287" s="39" t="s">
        <v>796</v>
      </c>
      <c r="D287" s="39"/>
      <c r="E287" s="179" t="s">
        <v>798</v>
      </c>
      <c r="F287" s="179" t="s">
        <v>823</v>
      </c>
      <c r="G287" s="39" t="s">
        <v>749</v>
      </c>
      <c r="H287" s="39" t="s">
        <v>6205</v>
      </c>
      <c r="I287" s="189" t="s">
        <v>6207</v>
      </c>
      <c r="J287" s="187"/>
    </row>
    <row r="288" spans="1:10" s="10" customFormat="1">
      <c r="A288" s="13"/>
      <c r="B288" s="13"/>
      <c r="C288" s="13"/>
      <c r="D288" s="13"/>
      <c r="E288" s="30"/>
      <c r="F288" s="30"/>
      <c r="G288" s="13"/>
      <c r="H288" s="32"/>
      <c r="I288" s="27"/>
    </row>
    <row r="289" spans="1:10" s="10" customFormat="1">
      <c r="A289" s="13" t="s">
        <v>6189</v>
      </c>
      <c r="B289" s="13"/>
      <c r="C289" s="13"/>
      <c r="D289" s="13"/>
      <c r="E289" s="30"/>
      <c r="F289" s="30"/>
      <c r="G289" s="13"/>
      <c r="H289" s="32"/>
      <c r="I289" s="27"/>
    </row>
    <row r="290" spans="1:10" s="10" customFormat="1">
      <c r="A290" s="13" t="s">
        <v>6236</v>
      </c>
      <c r="B290" s="13"/>
      <c r="C290" s="13"/>
      <c r="D290" s="13"/>
      <c r="E290" s="30"/>
      <c r="F290" s="30"/>
      <c r="G290" s="13"/>
      <c r="H290" s="32"/>
      <c r="I290" s="27"/>
    </row>
    <row r="291" spans="1:10" s="11" customFormat="1" ht="18.5">
      <c r="A291" s="5" t="s">
        <v>720</v>
      </c>
      <c r="B291" s="13"/>
      <c r="C291" s="5"/>
      <c r="D291" s="5"/>
      <c r="F291" s="14"/>
      <c r="G291" s="16"/>
      <c r="I291" s="12"/>
      <c r="J291" s="5"/>
    </row>
    <row r="292" spans="1:10" s="11" customFormat="1" ht="18.5">
      <c r="A292" s="5" t="s">
        <v>721</v>
      </c>
      <c r="B292" s="13"/>
      <c r="C292" s="5"/>
      <c r="D292" s="5"/>
      <c r="F292" s="14" t="s">
        <v>824</v>
      </c>
      <c r="G292" s="16"/>
      <c r="I292" s="12"/>
      <c r="J292" s="5"/>
    </row>
    <row r="293" spans="1:10" s="11" customFormat="1" ht="18.5">
      <c r="A293" s="5" t="s">
        <v>722</v>
      </c>
      <c r="B293" s="13"/>
      <c r="C293" s="5"/>
      <c r="D293" s="5"/>
      <c r="F293" s="14"/>
      <c r="G293" s="16"/>
      <c r="I293" s="12"/>
      <c r="J293" s="5"/>
    </row>
    <row r="294" spans="1:10" s="11" customFormat="1" ht="18.5">
      <c r="A294" s="5" t="s">
        <v>723</v>
      </c>
      <c r="B294" s="13"/>
      <c r="C294" s="5"/>
      <c r="D294" s="5"/>
      <c r="F294" s="14"/>
      <c r="G294" s="14"/>
      <c r="I294" s="12"/>
      <c r="J294" s="5"/>
    </row>
    <row r="295" spans="1:10" s="11" customFormat="1" ht="18.5">
      <c r="A295" s="5" t="s">
        <v>724</v>
      </c>
      <c r="B295" s="13"/>
      <c r="C295" s="5"/>
      <c r="D295" s="5"/>
      <c r="F295" s="14"/>
      <c r="G295" s="14"/>
      <c r="I295" s="12"/>
      <c r="J295" s="5"/>
    </row>
    <row r="296" spans="1:10" ht="18.5">
      <c r="A296" s="5" t="s">
        <v>725</v>
      </c>
      <c r="E296" s="5"/>
      <c r="F296" s="14"/>
      <c r="G296" s="14"/>
    </row>
    <row r="297" spans="1:10" s="11" customFormat="1" ht="20" customHeight="1">
      <c r="A297" s="5" t="s">
        <v>726</v>
      </c>
      <c r="B297" s="13"/>
      <c r="C297" s="5"/>
      <c r="D297" s="5"/>
      <c r="F297" s="14"/>
      <c r="G297" s="14"/>
      <c r="I297" s="12"/>
      <c r="J297" s="5"/>
    </row>
    <row r="298" spans="1:10" ht="18.5">
      <c r="A298" s="5" t="s">
        <v>730</v>
      </c>
      <c r="F298" s="14"/>
      <c r="G298" s="14"/>
    </row>
    <row r="299" spans="1:10" s="11" customFormat="1" ht="20" customHeight="1">
      <c r="A299" s="5" t="s">
        <v>727</v>
      </c>
      <c r="B299" s="13"/>
      <c r="C299" s="5"/>
      <c r="D299" s="5"/>
      <c r="F299" s="14"/>
      <c r="G299" s="14"/>
      <c r="I299" s="12"/>
      <c r="J299" s="5"/>
    </row>
    <row r="300" spans="1:10" ht="18.5">
      <c r="A300" s="5" t="s">
        <v>728</v>
      </c>
      <c r="F300" s="14"/>
      <c r="G300" s="14"/>
    </row>
    <row r="301" spans="1:10" ht="18.5">
      <c r="A301" s="5" t="s">
        <v>729</v>
      </c>
      <c r="F301" s="14"/>
      <c r="G301" s="14"/>
    </row>
    <row r="302" spans="1:10" ht="16">
      <c r="A302" s="5"/>
      <c r="F302" s="14"/>
      <c r="G302" s="14"/>
    </row>
    <row r="303" spans="1:10">
      <c r="A303" s="13" t="s">
        <v>641</v>
      </c>
    </row>
    <row r="304" spans="1:10">
      <c r="A304" s="13" t="s">
        <v>6494</v>
      </c>
    </row>
    <row r="305" spans="1:7" ht="16">
      <c r="A305" s="13" t="s">
        <v>640</v>
      </c>
      <c r="G305" s="14"/>
    </row>
    <row r="306" spans="1:7" ht="16">
      <c r="A306" s="190" t="s">
        <v>6487</v>
      </c>
      <c r="F306" s="14"/>
      <c r="G306" s="14"/>
    </row>
    <row r="307" spans="1:7" ht="16">
      <c r="A307" s="13" t="s">
        <v>6488</v>
      </c>
      <c r="F307" s="14"/>
      <c r="G307" s="14"/>
    </row>
    <row r="308" spans="1:7" ht="16">
      <c r="A308" s="13" t="s">
        <v>6490</v>
      </c>
      <c r="F308" s="14"/>
      <c r="G308" s="14"/>
    </row>
    <row r="309" spans="1:7" ht="16">
      <c r="A309" s="13" t="s">
        <v>6493</v>
      </c>
      <c r="F309" s="14"/>
      <c r="G309" s="14"/>
    </row>
    <row r="310" spans="1:7" ht="16">
      <c r="A310" s="13" t="s">
        <v>6491</v>
      </c>
      <c r="F310" s="14"/>
      <c r="G310" s="14"/>
    </row>
    <row r="311" spans="1:7" ht="16">
      <c r="A311" s="13" t="s">
        <v>6492</v>
      </c>
      <c r="F311" s="14"/>
      <c r="G311" s="14"/>
    </row>
    <row r="312" spans="1:7">
      <c r="A312" s="13" t="s">
        <v>6489</v>
      </c>
    </row>
    <row r="313" spans="1:7">
      <c r="A313" s="5"/>
    </row>
  </sheetData>
  <sortState ref="A6:I257">
    <sortCondition ref="A6:A257"/>
    <sortCondition ref="B6:B257"/>
    <sortCondition ref="C6:C257"/>
    <sortCondition ref="D6:D257"/>
    <sortCondition ref="E6:E257"/>
    <sortCondition ref="F6:F257"/>
  </sortState>
  <mergeCells count="1">
    <mergeCell ref="A2:I2"/>
  </mergeCells>
  <phoneticPr fontId="3" type="noConversion"/>
  <pageMargins left="0.7" right="0.7" top="0.75" bottom="0.75" header="0.3" footer="0.3"/>
  <pageSetup paperSize="9" orientation="portrait" horizontalDpi="0"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dimension ref="A1:X2665"/>
  <sheetViews>
    <sheetView topLeftCell="A344" zoomScale="148" zoomScaleNormal="148" workbookViewId="0">
      <selection activeCell="C106" sqref="C106"/>
    </sheetView>
  </sheetViews>
  <sheetFormatPr defaultColWidth="11" defaultRowHeight="15.5"/>
  <cols>
    <col min="2" max="2" width="13.6640625" customWidth="1"/>
    <col min="3" max="3" width="36" style="172" customWidth="1"/>
    <col min="4" max="4" width="10.83203125" style="63"/>
    <col min="5" max="5" width="12.6640625" style="48" customWidth="1"/>
    <col min="6" max="6" width="7.6640625" style="48" customWidth="1"/>
    <col min="7" max="7" width="9.1640625" style="48" bestFit="1" customWidth="1"/>
    <col min="8" max="8" width="9.33203125" style="48" customWidth="1"/>
    <col min="9" max="9" width="8" style="70" customWidth="1"/>
    <col min="10" max="10" width="8.1640625" style="71" customWidth="1"/>
    <col min="11" max="11" width="9" style="71" customWidth="1"/>
    <col min="12" max="12" width="9.5" style="72" customWidth="1"/>
    <col min="13" max="14" width="10.83203125" style="50"/>
    <col min="15" max="24" width="10.83203125" style="8"/>
  </cols>
  <sheetData>
    <row r="1" spans="1:14">
      <c r="A1" s="98" t="s">
        <v>6190</v>
      </c>
      <c r="B1" s="13"/>
      <c r="C1" s="13"/>
      <c r="D1" s="62"/>
      <c r="E1" s="49"/>
      <c r="F1" s="49"/>
      <c r="G1" s="49"/>
      <c r="H1" s="49"/>
      <c r="I1" s="90"/>
      <c r="J1" s="91"/>
      <c r="K1" s="91"/>
      <c r="L1" s="92"/>
      <c r="M1" s="23"/>
      <c r="N1" s="23"/>
    </row>
    <row r="2" spans="1:14">
      <c r="A2" s="93" t="s">
        <v>739</v>
      </c>
      <c r="B2" s="13"/>
      <c r="C2" s="13"/>
      <c r="D2" s="62"/>
      <c r="E2" s="49"/>
      <c r="F2" s="49"/>
      <c r="G2" s="49"/>
      <c r="H2" s="49"/>
      <c r="I2" s="90"/>
      <c r="J2" s="91"/>
      <c r="K2" s="91"/>
      <c r="L2" s="92"/>
      <c r="M2" s="23"/>
      <c r="N2" s="23"/>
    </row>
    <row r="3" spans="1:14" ht="16" thickBot="1">
      <c r="A3" s="93"/>
      <c r="B3" s="13"/>
      <c r="C3" s="13"/>
      <c r="D3" s="62"/>
      <c r="E3" s="49"/>
      <c r="F3" s="49"/>
      <c r="G3" s="49"/>
      <c r="H3" s="49"/>
      <c r="I3" s="90"/>
      <c r="J3" s="91"/>
      <c r="K3" s="91"/>
      <c r="L3" s="92"/>
      <c r="M3" s="23"/>
      <c r="N3" s="23"/>
    </row>
    <row r="4" spans="1:14" ht="60.5" thickBot="1">
      <c r="A4" s="65" t="s">
        <v>621</v>
      </c>
      <c r="B4" s="65" t="s">
        <v>1</v>
      </c>
      <c r="C4" s="65" t="s">
        <v>3</v>
      </c>
      <c r="D4" s="66" t="s">
        <v>864</v>
      </c>
      <c r="E4" s="67" t="s">
        <v>713</v>
      </c>
      <c r="F4" s="69" t="s">
        <v>691</v>
      </c>
      <c r="G4" s="69" t="s">
        <v>716</v>
      </c>
      <c r="H4" s="69" t="s">
        <v>732</v>
      </c>
      <c r="I4" s="69" t="s">
        <v>639</v>
      </c>
      <c r="J4" s="69" t="s">
        <v>733</v>
      </c>
      <c r="K4" s="69" t="s">
        <v>734</v>
      </c>
      <c r="L4" s="69" t="s">
        <v>735</v>
      </c>
      <c r="M4" s="69" t="s">
        <v>862</v>
      </c>
      <c r="N4" s="69" t="s">
        <v>867</v>
      </c>
    </row>
    <row r="5" spans="1:14">
      <c r="A5" s="23" t="s">
        <v>5</v>
      </c>
      <c r="B5" s="13" t="s">
        <v>9</v>
      </c>
      <c r="C5" s="22" t="s">
        <v>21</v>
      </c>
      <c r="D5" s="13" t="s">
        <v>849</v>
      </c>
      <c r="E5" s="100">
        <f>9914424*2</f>
        <v>19828848</v>
      </c>
      <c r="F5" s="100">
        <v>75</v>
      </c>
      <c r="G5" s="100">
        <f>E5*75/1000000</f>
        <v>1487.1636000000001</v>
      </c>
      <c r="H5" s="100">
        <v>25115</v>
      </c>
      <c r="I5" s="101">
        <v>42.52</v>
      </c>
      <c r="J5" s="100">
        <v>972</v>
      </c>
      <c r="K5" s="100">
        <v>561</v>
      </c>
      <c r="L5" s="100">
        <v>703.9</v>
      </c>
      <c r="M5" s="100">
        <v>5148</v>
      </c>
      <c r="N5" s="113">
        <f>L5*H5/1000000</f>
        <v>17.678448499999998</v>
      </c>
    </row>
    <row r="6" spans="1:14">
      <c r="A6" s="23" t="s">
        <v>5</v>
      </c>
      <c r="B6" s="13" t="s">
        <v>9</v>
      </c>
      <c r="C6" s="22" t="s">
        <v>13</v>
      </c>
      <c r="D6" s="62" t="s">
        <v>638</v>
      </c>
      <c r="E6" s="100">
        <f>9483376*2</f>
        <v>18966752</v>
      </c>
      <c r="F6" s="100">
        <f>G6*1000000/E6</f>
        <v>101</v>
      </c>
      <c r="G6" s="100">
        <f>E6*101/1000000</f>
        <v>1915.6419519999999</v>
      </c>
      <c r="H6" s="100">
        <v>30824</v>
      </c>
      <c r="I6" s="101">
        <v>42.68</v>
      </c>
      <c r="J6" s="100">
        <v>1131</v>
      </c>
      <c r="K6" s="100">
        <v>660</v>
      </c>
      <c r="L6" s="100">
        <v>889.65</v>
      </c>
      <c r="M6" s="100">
        <v>9720</v>
      </c>
      <c r="N6" s="113">
        <f t="shared" ref="N6:N69" si="0">L6*H6/1000000</f>
        <v>27.422571599999998</v>
      </c>
    </row>
    <row r="7" spans="1:14">
      <c r="A7" s="23" t="s">
        <v>5</v>
      </c>
      <c r="B7" s="13" t="s">
        <v>9</v>
      </c>
      <c r="C7" s="22" t="s">
        <v>14</v>
      </c>
      <c r="D7" s="62" t="s">
        <v>861</v>
      </c>
      <c r="E7" s="100" t="s">
        <v>648</v>
      </c>
      <c r="F7" s="100" t="s">
        <v>648</v>
      </c>
      <c r="G7" s="100" t="s">
        <v>648</v>
      </c>
      <c r="H7" s="102">
        <v>62940</v>
      </c>
      <c r="I7" s="104">
        <v>44.45</v>
      </c>
      <c r="J7" s="102">
        <v>588</v>
      </c>
      <c r="K7" s="102">
        <v>540</v>
      </c>
      <c r="L7" s="102">
        <v>551.34</v>
      </c>
      <c r="M7" s="102">
        <v>945</v>
      </c>
      <c r="N7" s="113">
        <f t="shared" si="0"/>
        <v>34.701339600000004</v>
      </c>
    </row>
    <row r="8" spans="1:14">
      <c r="A8" s="23" t="s">
        <v>5</v>
      </c>
      <c r="B8" s="13" t="s">
        <v>9</v>
      </c>
      <c r="C8" s="22" t="s">
        <v>526</v>
      </c>
      <c r="D8" s="62" t="s">
        <v>697</v>
      </c>
      <c r="E8" s="100">
        <f>39491000*2</f>
        <v>78982000</v>
      </c>
      <c r="F8" s="100">
        <v>108</v>
      </c>
      <c r="G8" s="100">
        <f>E8*108/1000000</f>
        <v>8530.0560000000005</v>
      </c>
      <c r="H8" s="100">
        <v>158394</v>
      </c>
      <c r="I8" s="101">
        <v>42.39</v>
      </c>
      <c r="J8" s="100">
        <v>885</v>
      </c>
      <c r="K8" s="100">
        <v>582</v>
      </c>
      <c r="L8" s="100">
        <v>742.75</v>
      </c>
      <c r="M8" s="100">
        <v>7779</v>
      </c>
      <c r="N8" s="113">
        <f t="shared" si="0"/>
        <v>117.6471435</v>
      </c>
    </row>
    <row r="9" spans="1:14">
      <c r="A9" s="23" t="s">
        <v>17</v>
      </c>
      <c r="B9" s="13" t="s">
        <v>9</v>
      </c>
      <c r="C9" s="22" t="s">
        <v>5943</v>
      </c>
      <c r="D9" s="62" t="s">
        <v>855</v>
      </c>
      <c r="E9" s="100">
        <f>2*25688722</f>
        <v>51377444</v>
      </c>
      <c r="F9" s="100">
        <v>90</v>
      </c>
      <c r="G9" s="100">
        <f>E9*90/1000000</f>
        <v>4623.9699600000004</v>
      </c>
      <c r="H9" s="100">
        <v>52737</v>
      </c>
      <c r="I9" s="101">
        <v>42.8</v>
      </c>
      <c r="J9" s="100">
        <v>942</v>
      </c>
      <c r="K9" s="100">
        <v>588</v>
      </c>
      <c r="L9" s="100">
        <v>773.55</v>
      </c>
      <c r="M9" s="100">
        <v>7023</v>
      </c>
      <c r="N9" s="113">
        <f t="shared" si="0"/>
        <v>40.794706349999991</v>
      </c>
    </row>
    <row r="10" spans="1:14">
      <c r="A10" s="23" t="s">
        <v>5</v>
      </c>
      <c r="B10" s="13" t="s">
        <v>9</v>
      </c>
      <c r="C10" s="22" t="s">
        <v>5933</v>
      </c>
      <c r="D10" s="62" t="s">
        <v>853</v>
      </c>
      <c r="E10" s="100">
        <f>25874228*2</f>
        <v>51748456</v>
      </c>
      <c r="F10" s="100">
        <v>90</v>
      </c>
      <c r="G10" s="100">
        <f>E10*90/1000000</f>
        <v>4657.3610399999998</v>
      </c>
      <c r="H10" s="100">
        <v>44337</v>
      </c>
      <c r="I10" s="101">
        <v>42.82</v>
      </c>
      <c r="J10" s="100">
        <v>969</v>
      </c>
      <c r="K10" s="100">
        <v>591</v>
      </c>
      <c r="L10" s="100">
        <v>784.71</v>
      </c>
      <c r="M10" s="100">
        <v>8256</v>
      </c>
      <c r="N10" s="113">
        <f t="shared" si="0"/>
        <v>34.791687270000004</v>
      </c>
    </row>
    <row r="11" spans="1:14">
      <c r="A11" s="23" t="s">
        <v>5</v>
      </c>
      <c r="B11" s="13" t="s">
        <v>9</v>
      </c>
      <c r="C11" s="22" t="s">
        <v>18</v>
      </c>
      <c r="D11" s="62" t="s">
        <v>638</v>
      </c>
      <c r="E11" s="100">
        <v>35227832</v>
      </c>
      <c r="F11" s="100">
        <f>G11*1000000/E11</f>
        <v>149.99503801426098</v>
      </c>
      <c r="G11" s="100">
        <v>5284</v>
      </c>
      <c r="H11" s="100">
        <v>91191</v>
      </c>
      <c r="I11" s="101">
        <v>42.23</v>
      </c>
      <c r="J11" s="100">
        <v>1152</v>
      </c>
      <c r="K11" s="100">
        <v>651</v>
      </c>
      <c r="L11" s="100">
        <v>906.3</v>
      </c>
      <c r="M11" s="100">
        <v>12600</v>
      </c>
      <c r="N11" s="113">
        <f t="shared" si="0"/>
        <v>82.646403300000003</v>
      </c>
    </row>
    <row r="12" spans="1:14">
      <c r="A12" s="23" t="s">
        <v>5</v>
      </c>
      <c r="B12" s="13" t="s">
        <v>9</v>
      </c>
      <c r="C12" s="73" t="s">
        <v>11</v>
      </c>
      <c r="D12" s="62" t="s">
        <v>638</v>
      </c>
      <c r="E12" s="100">
        <f>2*13499168</f>
        <v>26998336</v>
      </c>
      <c r="F12" s="100">
        <f>G12*1000000/E12</f>
        <v>101</v>
      </c>
      <c r="G12" s="100">
        <f>E12*101/1000000</f>
        <v>2726.831936</v>
      </c>
      <c r="H12" s="100">
        <v>48321</v>
      </c>
      <c r="I12" s="101">
        <v>42.86</v>
      </c>
      <c r="J12" s="100">
        <v>1116</v>
      </c>
      <c r="K12" s="100">
        <v>678</v>
      </c>
      <c r="L12" s="100">
        <v>887.67</v>
      </c>
      <c r="M12" s="100">
        <v>7773</v>
      </c>
      <c r="N12" s="113">
        <f t="shared" si="0"/>
        <v>42.893102069999998</v>
      </c>
    </row>
    <row r="13" spans="1:14">
      <c r="A13" s="23" t="s">
        <v>5</v>
      </c>
      <c r="B13" s="13" t="s">
        <v>7</v>
      </c>
      <c r="C13" s="22" t="s">
        <v>687</v>
      </c>
      <c r="D13" s="62" t="s">
        <v>409</v>
      </c>
      <c r="E13" s="100">
        <v>34736102</v>
      </c>
      <c r="F13" s="100">
        <f>G13*1000000/E13</f>
        <v>149.98804413920709</v>
      </c>
      <c r="G13" s="100">
        <v>5210</v>
      </c>
      <c r="H13" s="100">
        <v>88109</v>
      </c>
      <c r="I13" s="101">
        <v>42.32</v>
      </c>
      <c r="J13" s="100">
        <v>1065</v>
      </c>
      <c r="K13" s="100">
        <v>681</v>
      </c>
      <c r="L13" s="100">
        <v>868.37</v>
      </c>
      <c r="M13" s="100">
        <v>11538</v>
      </c>
      <c r="N13" s="113">
        <f t="shared" si="0"/>
        <v>76.511212329999992</v>
      </c>
    </row>
    <row r="14" spans="1:14">
      <c r="A14" s="23" t="s">
        <v>5</v>
      </c>
      <c r="B14" s="13" t="s">
        <v>9</v>
      </c>
      <c r="C14" s="30" t="s">
        <v>10</v>
      </c>
      <c r="D14" s="62" t="s">
        <v>409</v>
      </c>
      <c r="E14" s="100">
        <v>34263968</v>
      </c>
      <c r="F14" s="100">
        <f>G14*1000000/E14</f>
        <v>150.01181415999454</v>
      </c>
      <c r="G14" s="100">
        <v>5140</v>
      </c>
      <c r="H14" s="100">
        <v>82302</v>
      </c>
      <c r="I14" s="101">
        <v>42.31</v>
      </c>
      <c r="J14" s="100">
        <v>1065</v>
      </c>
      <c r="K14" s="100">
        <v>699</v>
      </c>
      <c r="L14" s="100">
        <v>874.42</v>
      </c>
      <c r="M14" s="100">
        <v>7089</v>
      </c>
      <c r="N14" s="113">
        <f t="shared" si="0"/>
        <v>71.966514840000002</v>
      </c>
    </row>
    <row r="15" spans="1:14">
      <c r="A15" s="23" t="s">
        <v>5</v>
      </c>
      <c r="B15" s="13" t="s">
        <v>9</v>
      </c>
      <c r="C15" s="22" t="s">
        <v>23</v>
      </c>
      <c r="D15" s="62" t="s">
        <v>652</v>
      </c>
      <c r="E15" s="100">
        <f>2*34794629</f>
        <v>69589258</v>
      </c>
      <c r="F15" s="100">
        <v>108</v>
      </c>
      <c r="G15" s="100">
        <f>E15*108/1000000</f>
        <v>7515.6398639999998</v>
      </c>
      <c r="H15" s="100">
        <v>102190</v>
      </c>
      <c r="I15" s="101">
        <v>42.51</v>
      </c>
      <c r="J15" s="100">
        <v>1053</v>
      </c>
      <c r="K15" s="100">
        <v>657</v>
      </c>
      <c r="L15" s="100">
        <v>852.26</v>
      </c>
      <c r="M15" s="100">
        <v>10923</v>
      </c>
      <c r="N15" s="113">
        <f t="shared" si="0"/>
        <v>87.092449400000007</v>
      </c>
    </row>
    <row r="16" spans="1:14">
      <c r="A16" s="23" t="s">
        <v>5</v>
      </c>
      <c r="B16" s="13" t="s">
        <v>25</v>
      </c>
      <c r="C16" s="74" t="s">
        <v>860</v>
      </c>
      <c r="D16" s="62" t="s">
        <v>853</v>
      </c>
      <c r="E16" s="100">
        <f>13950442*2</f>
        <v>27900884</v>
      </c>
      <c r="F16" s="100">
        <v>101</v>
      </c>
      <c r="G16" s="100">
        <f>E16*101/1000000</f>
        <v>2817.9892840000002</v>
      </c>
      <c r="H16" s="100">
        <v>34185</v>
      </c>
      <c r="I16" s="101">
        <v>42.65</v>
      </c>
      <c r="J16" s="100">
        <v>738</v>
      </c>
      <c r="K16" s="100">
        <v>543</v>
      </c>
      <c r="L16" s="100">
        <v>651.33000000000004</v>
      </c>
      <c r="M16" s="100">
        <v>4155</v>
      </c>
      <c r="N16" s="113">
        <f t="shared" si="0"/>
        <v>22.265716050000002</v>
      </c>
    </row>
    <row r="17" spans="1:14">
      <c r="A17" s="23" t="s">
        <v>5</v>
      </c>
      <c r="B17" s="13" t="s">
        <v>9</v>
      </c>
      <c r="C17" s="22" t="s">
        <v>22</v>
      </c>
      <c r="D17" s="62" t="s">
        <v>637</v>
      </c>
      <c r="E17" s="102">
        <f>2*14974078</f>
        <v>29948156</v>
      </c>
      <c r="F17" s="100">
        <f t="shared" ref="F17:F24" si="1">G17*1000000/E17</f>
        <v>101</v>
      </c>
      <c r="G17" s="102">
        <f>E17*101/1000000</f>
        <v>3024.7637559999998</v>
      </c>
      <c r="H17" s="100">
        <v>44057</v>
      </c>
      <c r="I17" s="101">
        <v>42.45</v>
      </c>
      <c r="J17" s="100">
        <v>1230</v>
      </c>
      <c r="K17" s="100">
        <v>738</v>
      </c>
      <c r="L17" s="100">
        <v>956.26</v>
      </c>
      <c r="M17" s="100">
        <v>8343</v>
      </c>
      <c r="N17" s="113">
        <f t="shared" si="0"/>
        <v>42.129946820000001</v>
      </c>
    </row>
    <row r="18" spans="1:14" ht="16">
      <c r="A18" s="23" t="s">
        <v>674</v>
      </c>
      <c r="B18" s="13" t="s">
        <v>9</v>
      </c>
      <c r="C18" s="22" t="s">
        <v>6250</v>
      </c>
      <c r="D18" s="62" t="s">
        <v>638</v>
      </c>
      <c r="E18" s="100">
        <f>15778590*2</f>
        <v>31557180</v>
      </c>
      <c r="F18" s="100">
        <f t="shared" si="1"/>
        <v>101</v>
      </c>
      <c r="G18" s="100">
        <f>E18*101/1000000</f>
        <v>3187.2751800000001</v>
      </c>
      <c r="H18" s="100">
        <v>50545</v>
      </c>
      <c r="I18" s="101">
        <v>42.24</v>
      </c>
      <c r="J18" s="100">
        <v>1161</v>
      </c>
      <c r="K18" s="100">
        <v>675</v>
      </c>
      <c r="L18" s="100">
        <v>899.53</v>
      </c>
      <c r="M18" s="100">
        <v>9744</v>
      </c>
      <c r="N18" s="113">
        <f t="shared" si="0"/>
        <v>45.46674385</v>
      </c>
    </row>
    <row r="19" spans="1:14">
      <c r="A19" s="23" t="s">
        <v>5</v>
      </c>
      <c r="B19" s="13" t="s">
        <v>9</v>
      </c>
      <c r="C19" s="22" t="s">
        <v>20</v>
      </c>
      <c r="D19" s="62" t="s">
        <v>638</v>
      </c>
      <c r="E19" s="100">
        <f>2*17633049</f>
        <v>35266098</v>
      </c>
      <c r="F19" s="100">
        <f t="shared" si="1"/>
        <v>101</v>
      </c>
      <c r="G19" s="100">
        <f>E19*101/1000000</f>
        <v>3561.8758979999998</v>
      </c>
      <c r="H19" s="100">
        <v>74663</v>
      </c>
      <c r="I19" s="101">
        <v>42.33</v>
      </c>
      <c r="J19" s="100">
        <v>1113</v>
      </c>
      <c r="K19" s="100">
        <v>669</v>
      </c>
      <c r="L19" s="100">
        <v>881.78</v>
      </c>
      <c r="M19" s="100">
        <v>11655</v>
      </c>
      <c r="N19" s="113">
        <f t="shared" si="0"/>
        <v>65.836340140000004</v>
      </c>
    </row>
    <row r="20" spans="1:14">
      <c r="A20" s="23" t="s">
        <v>5</v>
      </c>
      <c r="B20" s="75" t="s">
        <v>9</v>
      </c>
      <c r="C20" s="76" t="s">
        <v>644</v>
      </c>
      <c r="D20" s="77" t="s">
        <v>703</v>
      </c>
      <c r="E20" s="100">
        <f>12408005*2</f>
        <v>24816010</v>
      </c>
      <c r="F20" s="100">
        <f t="shared" si="1"/>
        <v>150.99123509379629</v>
      </c>
      <c r="G20" s="103">
        <v>3747</v>
      </c>
      <c r="H20" s="100">
        <v>28440</v>
      </c>
      <c r="I20" s="101">
        <v>43.56</v>
      </c>
      <c r="J20" s="100">
        <v>735</v>
      </c>
      <c r="K20" s="100">
        <v>576</v>
      </c>
      <c r="L20" s="100">
        <v>651.44000000000005</v>
      </c>
      <c r="M20" s="100">
        <v>2532</v>
      </c>
      <c r="N20" s="113">
        <f t="shared" si="0"/>
        <v>18.526953600000002</v>
      </c>
    </row>
    <row r="21" spans="1:14">
      <c r="A21" s="23" t="s">
        <v>5</v>
      </c>
      <c r="B21" s="13" t="s">
        <v>27</v>
      </c>
      <c r="C21" s="22" t="s">
        <v>31</v>
      </c>
      <c r="D21" s="62" t="s">
        <v>638</v>
      </c>
      <c r="E21" s="100">
        <f>2*(2003808+9280337)</f>
        <v>22568290</v>
      </c>
      <c r="F21" s="100">
        <f t="shared" si="1"/>
        <v>101</v>
      </c>
      <c r="G21" s="100">
        <f>E21*101/1000000</f>
        <v>2279.3972899999999</v>
      </c>
      <c r="H21" s="100">
        <v>55920</v>
      </c>
      <c r="I21" s="101">
        <v>42.75</v>
      </c>
      <c r="J21" s="100">
        <v>1047</v>
      </c>
      <c r="K21" s="100">
        <v>627</v>
      </c>
      <c r="L21" s="100">
        <v>839.53</v>
      </c>
      <c r="M21" s="100">
        <v>12756</v>
      </c>
      <c r="N21" s="113">
        <f t="shared" si="0"/>
        <v>46.9465176</v>
      </c>
    </row>
    <row r="22" spans="1:14">
      <c r="A22" s="23" t="s">
        <v>5</v>
      </c>
      <c r="B22" s="13" t="s">
        <v>27</v>
      </c>
      <c r="C22" s="22" t="s">
        <v>6255</v>
      </c>
      <c r="D22" s="62" t="s">
        <v>409</v>
      </c>
      <c r="E22" s="100">
        <f>2*16446919</f>
        <v>32893838</v>
      </c>
      <c r="F22" s="100">
        <f t="shared" si="1"/>
        <v>101</v>
      </c>
      <c r="G22" s="100">
        <f>E22*101/1000000</f>
        <v>3322.277638</v>
      </c>
      <c r="H22" s="100">
        <v>77678</v>
      </c>
      <c r="I22" s="101">
        <v>42.33</v>
      </c>
      <c r="J22" s="100">
        <v>1146</v>
      </c>
      <c r="K22" s="100">
        <v>687</v>
      </c>
      <c r="L22" s="100">
        <v>916.72</v>
      </c>
      <c r="M22" s="100">
        <v>13257</v>
      </c>
      <c r="N22" s="113">
        <f t="shared" si="0"/>
        <v>71.208976159999992</v>
      </c>
    </row>
    <row r="23" spans="1:14">
      <c r="A23" s="23" t="s">
        <v>5</v>
      </c>
      <c r="B23" s="13" t="s">
        <v>27</v>
      </c>
      <c r="C23" s="22" t="s">
        <v>29</v>
      </c>
      <c r="D23" s="62" t="s">
        <v>637</v>
      </c>
      <c r="E23" s="100">
        <f>2*11507899</f>
        <v>23015798</v>
      </c>
      <c r="F23" s="100">
        <f t="shared" si="1"/>
        <v>101</v>
      </c>
      <c r="G23" s="100">
        <f>E23*101/1000000</f>
        <v>2324.5955979999999</v>
      </c>
      <c r="H23" s="100">
        <v>68551</v>
      </c>
      <c r="I23" s="101">
        <v>42.23</v>
      </c>
      <c r="J23" s="100">
        <v>1248</v>
      </c>
      <c r="K23" s="100">
        <v>696</v>
      </c>
      <c r="L23" s="100">
        <v>942.71</v>
      </c>
      <c r="M23" s="100">
        <v>12657</v>
      </c>
      <c r="N23" s="113">
        <f t="shared" si="0"/>
        <v>64.623713210000005</v>
      </c>
    </row>
    <row r="24" spans="1:14">
      <c r="A24" s="23" t="s">
        <v>5</v>
      </c>
      <c r="B24" s="13" t="s">
        <v>27</v>
      </c>
      <c r="C24" s="22" t="s">
        <v>38</v>
      </c>
      <c r="D24" s="75" t="s">
        <v>652</v>
      </c>
      <c r="E24" s="100">
        <f>2*13166447</f>
        <v>26332894</v>
      </c>
      <c r="F24" s="100">
        <f t="shared" si="1"/>
        <v>101</v>
      </c>
      <c r="G24" s="100">
        <f>E24*101/1000000</f>
        <v>2659.6222939999998</v>
      </c>
      <c r="H24" s="100">
        <v>48562</v>
      </c>
      <c r="I24" s="101">
        <v>42.08</v>
      </c>
      <c r="J24" s="100">
        <v>1236</v>
      </c>
      <c r="K24" s="100">
        <v>735</v>
      </c>
      <c r="L24" s="100">
        <v>962.19</v>
      </c>
      <c r="M24" s="100">
        <v>11229</v>
      </c>
      <c r="N24" s="113">
        <f t="shared" si="0"/>
        <v>46.725870780000001</v>
      </c>
    </row>
    <row r="25" spans="1:14">
      <c r="A25" s="23" t="s">
        <v>5</v>
      </c>
      <c r="B25" s="13" t="s">
        <v>27</v>
      </c>
      <c r="C25" s="22" t="s">
        <v>39</v>
      </c>
      <c r="D25" s="62" t="s">
        <v>655</v>
      </c>
      <c r="E25" s="100">
        <f>2*32302986</f>
        <v>64605972</v>
      </c>
      <c r="F25" s="100">
        <v>100</v>
      </c>
      <c r="G25" s="100">
        <f>E25*100/1000000</f>
        <v>6460.5972000000002</v>
      </c>
      <c r="H25" s="100">
        <v>46262</v>
      </c>
      <c r="I25" s="101">
        <v>42.01</v>
      </c>
      <c r="J25" s="100">
        <v>1299</v>
      </c>
      <c r="K25" s="100">
        <v>780</v>
      </c>
      <c r="L25" s="100">
        <v>1005.16</v>
      </c>
      <c r="M25" s="100">
        <v>9957</v>
      </c>
      <c r="N25" s="113">
        <f t="shared" si="0"/>
        <v>46.500711920000001</v>
      </c>
    </row>
    <row r="26" spans="1:14">
      <c r="A26" s="23" t="s">
        <v>5</v>
      </c>
      <c r="B26" s="13" t="s">
        <v>27</v>
      </c>
      <c r="C26" s="22" t="s">
        <v>6258</v>
      </c>
      <c r="D26" s="62" t="s">
        <v>637</v>
      </c>
      <c r="E26" s="100">
        <f>2*11231917</f>
        <v>22463834</v>
      </c>
      <c r="F26" s="100">
        <f>G26*1000000/E26</f>
        <v>101</v>
      </c>
      <c r="G26" s="100">
        <f>E26*101/1000000</f>
        <v>2268.8472339999998</v>
      </c>
      <c r="H26" s="100">
        <v>42897</v>
      </c>
      <c r="I26" s="101">
        <v>42.06</v>
      </c>
      <c r="J26" s="100">
        <v>1152</v>
      </c>
      <c r="K26" s="100">
        <v>738</v>
      </c>
      <c r="L26" s="100">
        <v>924.87</v>
      </c>
      <c r="M26" s="100">
        <v>9267</v>
      </c>
      <c r="N26" s="113">
        <f t="shared" si="0"/>
        <v>39.674148389999999</v>
      </c>
    </row>
    <row r="27" spans="1:14">
      <c r="A27" s="23" t="s">
        <v>5</v>
      </c>
      <c r="B27" s="13" t="s">
        <v>27</v>
      </c>
      <c r="C27" s="73" t="s">
        <v>6260</v>
      </c>
      <c r="D27" s="62" t="s">
        <v>638</v>
      </c>
      <c r="E27" s="100">
        <f>2*13071902</f>
        <v>26143804</v>
      </c>
      <c r="F27" s="100">
        <f>G27*1000000/E27</f>
        <v>101</v>
      </c>
      <c r="G27" s="100">
        <f>E27*101/1000000</f>
        <v>2640.5242039999998</v>
      </c>
      <c r="H27" s="100">
        <v>46706</v>
      </c>
      <c r="I27" s="101">
        <v>42.49</v>
      </c>
      <c r="J27" s="100">
        <v>1056</v>
      </c>
      <c r="K27" s="100">
        <v>702</v>
      </c>
      <c r="L27" s="100">
        <v>859.96</v>
      </c>
      <c r="M27" s="100">
        <v>5622</v>
      </c>
      <c r="N27" s="113">
        <f t="shared" si="0"/>
        <v>40.165291760000002</v>
      </c>
    </row>
    <row r="28" spans="1:14">
      <c r="A28" s="23" t="s">
        <v>5</v>
      </c>
      <c r="B28" s="13" t="s">
        <v>27</v>
      </c>
      <c r="C28" s="22" t="s">
        <v>34</v>
      </c>
      <c r="D28" s="62" t="s">
        <v>637</v>
      </c>
      <c r="E28" s="100">
        <f>2*12813660</f>
        <v>25627320</v>
      </c>
      <c r="F28" s="100">
        <f>G28*1000000/E28</f>
        <v>101</v>
      </c>
      <c r="G28" s="100">
        <f>E28*101/1000000</f>
        <v>2588.35932</v>
      </c>
      <c r="H28" s="100">
        <v>41196</v>
      </c>
      <c r="I28" s="101">
        <v>42.36</v>
      </c>
      <c r="J28" s="100">
        <v>1194</v>
      </c>
      <c r="K28" s="100">
        <v>711</v>
      </c>
      <c r="L28" s="100">
        <v>938.62</v>
      </c>
      <c r="M28" s="100">
        <v>10842</v>
      </c>
      <c r="N28" s="113">
        <f t="shared" si="0"/>
        <v>38.66738952</v>
      </c>
    </row>
    <row r="29" spans="1:14">
      <c r="A29" s="23" t="s">
        <v>5</v>
      </c>
      <c r="B29" s="13" t="s">
        <v>27</v>
      </c>
      <c r="C29" s="22" t="s">
        <v>35</v>
      </c>
      <c r="D29" s="62" t="s">
        <v>649</v>
      </c>
      <c r="E29" s="100">
        <f>32496024*2</f>
        <v>64992048</v>
      </c>
      <c r="F29" s="100">
        <v>108</v>
      </c>
      <c r="G29" s="100">
        <f>E29*108/1000000</f>
        <v>7019.1411840000001</v>
      </c>
      <c r="H29" s="100">
        <v>85786</v>
      </c>
      <c r="I29" s="101">
        <v>42.78</v>
      </c>
      <c r="J29" s="100">
        <v>912</v>
      </c>
      <c r="K29" s="100">
        <v>612</v>
      </c>
      <c r="L29" s="100">
        <v>768.43</v>
      </c>
      <c r="M29" s="100">
        <v>6162</v>
      </c>
      <c r="N29" s="113">
        <f t="shared" si="0"/>
        <v>65.920535979999997</v>
      </c>
    </row>
    <row r="30" spans="1:14">
      <c r="A30" s="23" t="s">
        <v>5</v>
      </c>
      <c r="B30" s="13" t="s">
        <v>27</v>
      </c>
      <c r="C30" s="22" t="s">
        <v>32</v>
      </c>
      <c r="D30" s="75" t="s">
        <v>652</v>
      </c>
      <c r="E30" s="100">
        <f>2*10824377</f>
        <v>21648754</v>
      </c>
      <c r="F30" s="100">
        <f t="shared" ref="F30:F60" si="2">G30*1000000/E30</f>
        <v>101</v>
      </c>
      <c r="G30" s="100">
        <f t="shared" ref="G30:G37" si="3">E30*101/1000000</f>
        <v>2186.5241540000002</v>
      </c>
      <c r="H30" s="100">
        <v>72818</v>
      </c>
      <c r="I30" s="101">
        <v>42.11</v>
      </c>
      <c r="J30" s="100">
        <v>1215</v>
      </c>
      <c r="K30" s="100">
        <v>708</v>
      </c>
      <c r="L30" s="100">
        <v>940.46</v>
      </c>
      <c r="M30" s="100">
        <v>10953</v>
      </c>
      <c r="N30" s="113">
        <f t="shared" si="0"/>
        <v>68.482416279999995</v>
      </c>
    </row>
    <row r="31" spans="1:14">
      <c r="A31" s="23" t="s">
        <v>5</v>
      </c>
      <c r="B31" s="13" t="s">
        <v>27</v>
      </c>
      <c r="C31" s="22" t="s">
        <v>33</v>
      </c>
      <c r="D31" s="62" t="s">
        <v>637</v>
      </c>
      <c r="E31" s="100">
        <f>9320236*2+2422637*2</f>
        <v>23485746</v>
      </c>
      <c r="F31" s="100">
        <f t="shared" si="2"/>
        <v>101</v>
      </c>
      <c r="G31" s="100">
        <f t="shared" si="3"/>
        <v>2372.0603460000002</v>
      </c>
      <c r="H31" s="100">
        <v>42421</v>
      </c>
      <c r="I31" s="101">
        <v>42.4</v>
      </c>
      <c r="J31" s="100">
        <v>1065</v>
      </c>
      <c r="K31" s="100">
        <v>672</v>
      </c>
      <c r="L31" s="100">
        <v>856.76</v>
      </c>
      <c r="M31" s="100">
        <v>7335</v>
      </c>
      <c r="N31" s="113">
        <f t="shared" si="0"/>
        <v>36.344615959999999</v>
      </c>
    </row>
    <row r="32" spans="1:14">
      <c r="A32" s="23" t="s">
        <v>5</v>
      </c>
      <c r="B32" s="13" t="s">
        <v>27</v>
      </c>
      <c r="C32" s="22" t="s">
        <v>37</v>
      </c>
      <c r="D32" s="62" t="s">
        <v>637</v>
      </c>
      <c r="E32" s="100">
        <f>2*16360455</f>
        <v>32720910</v>
      </c>
      <c r="F32" s="100">
        <f t="shared" si="2"/>
        <v>101</v>
      </c>
      <c r="G32" s="100">
        <f t="shared" si="3"/>
        <v>3304.8119099999999</v>
      </c>
      <c r="H32" s="100">
        <v>53090</v>
      </c>
      <c r="I32" s="101">
        <v>42.38</v>
      </c>
      <c r="J32" s="100">
        <v>1182</v>
      </c>
      <c r="K32" s="100">
        <v>735</v>
      </c>
      <c r="L32" s="100">
        <v>938.1</v>
      </c>
      <c r="M32" s="100">
        <v>9972</v>
      </c>
      <c r="N32" s="113">
        <f t="shared" si="0"/>
        <v>49.803728999999997</v>
      </c>
    </row>
    <row r="33" spans="1:14">
      <c r="A33" s="23" t="s">
        <v>5</v>
      </c>
      <c r="B33" s="13" t="s">
        <v>27</v>
      </c>
      <c r="C33" s="22" t="s">
        <v>36</v>
      </c>
      <c r="D33" s="62" t="s">
        <v>638</v>
      </c>
      <c r="E33" s="100">
        <f>2*11193824</f>
        <v>22387648</v>
      </c>
      <c r="F33" s="100">
        <f t="shared" si="2"/>
        <v>101</v>
      </c>
      <c r="G33" s="100">
        <f t="shared" si="3"/>
        <v>2261.1524479999998</v>
      </c>
      <c r="H33" s="100">
        <v>46629</v>
      </c>
      <c r="I33" s="101">
        <v>42.16</v>
      </c>
      <c r="J33" s="100">
        <v>1192</v>
      </c>
      <c r="K33" s="100">
        <v>747</v>
      </c>
      <c r="L33" s="100">
        <v>951.22</v>
      </c>
      <c r="M33" s="100">
        <v>7149</v>
      </c>
      <c r="N33" s="113">
        <f t="shared" si="0"/>
        <v>44.35443738</v>
      </c>
    </row>
    <row r="34" spans="1:14">
      <c r="A34" s="23" t="s">
        <v>5</v>
      </c>
      <c r="B34" s="13" t="s">
        <v>27</v>
      </c>
      <c r="C34" s="22" t="s">
        <v>28</v>
      </c>
      <c r="D34" s="62" t="s">
        <v>637</v>
      </c>
      <c r="E34" s="100">
        <f>13318857*2</f>
        <v>26637714</v>
      </c>
      <c r="F34" s="100">
        <f t="shared" si="2"/>
        <v>101</v>
      </c>
      <c r="G34" s="100">
        <f t="shared" si="3"/>
        <v>2690.409114</v>
      </c>
      <c r="H34" s="100">
        <v>70568</v>
      </c>
      <c r="I34" s="101">
        <v>42.3</v>
      </c>
      <c r="J34" s="100">
        <v>1215</v>
      </c>
      <c r="K34" s="100">
        <v>720</v>
      </c>
      <c r="L34" s="100">
        <v>955.93</v>
      </c>
      <c r="M34" s="100">
        <v>12753</v>
      </c>
      <c r="N34" s="113">
        <f t="shared" si="0"/>
        <v>67.458068239999989</v>
      </c>
    </row>
    <row r="35" spans="1:14">
      <c r="A35" s="23" t="s">
        <v>5</v>
      </c>
      <c r="B35" s="13" t="s">
        <v>40</v>
      </c>
      <c r="C35" s="22" t="s">
        <v>673</v>
      </c>
      <c r="D35" s="62" t="s">
        <v>672</v>
      </c>
      <c r="E35" s="100">
        <f>2*16719639</f>
        <v>33439278</v>
      </c>
      <c r="F35" s="100">
        <f t="shared" si="2"/>
        <v>101</v>
      </c>
      <c r="G35" s="100">
        <f t="shared" si="3"/>
        <v>3377.3670780000002</v>
      </c>
      <c r="H35" s="102">
        <v>119998</v>
      </c>
      <c r="I35" s="104">
        <v>41.06</v>
      </c>
      <c r="J35" s="102">
        <v>1191</v>
      </c>
      <c r="K35" s="102">
        <v>771</v>
      </c>
      <c r="L35" s="102">
        <v>961.72</v>
      </c>
      <c r="M35" s="102">
        <v>14691</v>
      </c>
      <c r="N35" s="113">
        <f t="shared" si="0"/>
        <v>115.40447656000001</v>
      </c>
    </row>
    <row r="36" spans="1:14">
      <c r="A36" s="23" t="s">
        <v>5</v>
      </c>
      <c r="B36" s="13" t="s">
        <v>40</v>
      </c>
      <c r="C36" s="22" t="s">
        <v>42</v>
      </c>
      <c r="D36" s="62" t="s">
        <v>637</v>
      </c>
      <c r="E36" s="100">
        <f>2*9418690</f>
        <v>18837380</v>
      </c>
      <c r="F36" s="100">
        <f t="shared" si="2"/>
        <v>101</v>
      </c>
      <c r="G36" s="100">
        <f t="shared" si="3"/>
        <v>1902.57538</v>
      </c>
      <c r="H36" s="100">
        <v>44655</v>
      </c>
      <c r="I36" s="101">
        <v>42.01</v>
      </c>
      <c r="J36" s="100">
        <v>1278</v>
      </c>
      <c r="K36" s="100">
        <v>756</v>
      </c>
      <c r="L36" s="100">
        <v>989.48</v>
      </c>
      <c r="M36" s="100">
        <v>15240</v>
      </c>
      <c r="N36" s="113">
        <f t="shared" si="0"/>
        <v>44.185229399999997</v>
      </c>
    </row>
    <row r="37" spans="1:14">
      <c r="A37" s="23" t="s">
        <v>5</v>
      </c>
      <c r="B37" s="13" t="s">
        <v>40</v>
      </c>
      <c r="C37" s="22" t="s">
        <v>410</v>
      </c>
      <c r="D37" s="62" t="s">
        <v>638</v>
      </c>
      <c r="E37" s="100">
        <f>2*15583566</f>
        <v>31167132</v>
      </c>
      <c r="F37" s="100">
        <f t="shared" si="2"/>
        <v>101</v>
      </c>
      <c r="G37" s="100">
        <f t="shared" si="3"/>
        <v>3147.8803320000002</v>
      </c>
      <c r="H37" s="100">
        <v>67541</v>
      </c>
      <c r="I37" s="101">
        <v>40.25</v>
      </c>
      <c r="J37" s="100">
        <v>1254</v>
      </c>
      <c r="K37" s="100">
        <v>756</v>
      </c>
      <c r="L37" s="100">
        <v>981.5</v>
      </c>
      <c r="M37" s="100">
        <v>9504</v>
      </c>
      <c r="N37" s="113">
        <f t="shared" si="0"/>
        <v>66.291491500000006</v>
      </c>
    </row>
    <row r="38" spans="1:14">
      <c r="A38" s="23" t="s">
        <v>5</v>
      </c>
      <c r="B38" s="13" t="s">
        <v>49</v>
      </c>
      <c r="C38" s="22" t="s">
        <v>50</v>
      </c>
      <c r="D38" s="62" t="s">
        <v>638</v>
      </c>
      <c r="E38" s="100">
        <v>42754864</v>
      </c>
      <c r="F38" s="100">
        <f t="shared" si="2"/>
        <v>149.99462985076974</v>
      </c>
      <c r="G38" s="100">
        <v>6413</v>
      </c>
      <c r="H38" s="100">
        <v>95501</v>
      </c>
      <c r="I38" s="101">
        <v>43.22</v>
      </c>
      <c r="J38" s="100">
        <v>1074</v>
      </c>
      <c r="K38" s="100">
        <v>690</v>
      </c>
      <c r="L38" s="100">
        <v>859.49</v>
      </c>
      <c r="M38" s="100">
        <v>7113</v>
      </c>
      <c r="N38" s="113">
        <f t="shared" si="0"/>
        <v>82.082154489999994</v>
      </c>
    </row>
    <row r="39" spans="1:14">
      <c r="A39" s="23" t="s">
        <v>5</v>
      </c>
      <c r="B39" s="13" t="s">
        <v>43</v>
      </c>
      <c r="C39" s="76" t="s">
        <v>51</v>
      </c>
      <c r="D39" s="78" t="s">
        <v>638</v>
      </c>
      <c r="E39" s="100">
        <v>44415384</v>
      </c>
      <c r="F39" s="100">
        <f t="shared" si="2"/>
        <v>149.99307447167405</v>
      </c>
      <c r="G39" s="105">
        <v>6662</v>
      </c>
      <c r="H39" s="100">
        <v>109684</v>
      </c>
      <c r="I39" s="101">
        <v>41.84</v>
      </c>
      <c r="J39" s="100">
        <v>1068</v>
      </c>
      <c r="K39" s="100">
        <v>675</v>
      </c>
      <c r="L39" s="100">
        <v>864.86</v>
      </c>
      <c r="M39" s="100">
        <v>10017</v>
      </c>
      <c r="N39" s="113">
        <f t="shared" si="0"/>
        <v>94.861304239999996</v>
      </c>
    </row>
    <row r="40" spans="1:14">
      <c r="A40" s="23" t="s">
        <v>5</v>
      </c>
      <c r="B40" s="13" t="s">
        <v>43</v>
      </c>
      <c r="C40" s="73" t="s">
        <v>53</v>
      </c>
      <c r="D40" s="62" t="s">
        <v>409</v>
      </c>
      <c r="E40" s="100">
        <v>40010954</v>
      </c>
      <c r="F40" s="100">
        <f t="shared" si="2"/>
        <v>150.00892005724234</v>
      </c>
      <c r="G40" s="100">
        <v>6002</v>
      </c>
      <c r="H40" s="100">
        <v>153705</v>
      </c>
      <c r="I40" s="101">
        <v>41.84</v>
      </c>
      <c r="J40" s="100">
        <v>1017</v>
      </c>
      <c r="K40" s="100">
        <v>645</v>
      </c>
      <c r="L40" s="100">
        <v>835.58</v>
      </c>
      <c r="M40" s="100">
        <v>9849</v>
      </c>
      <c r="N40" s="113">
        <f t="shared" si="0"/>
        <v>128.43282390000002</v>
      </c>
    </row>
    <row r="41" spans="1:14">
      <c r="A41" s="23" t="s">
        <v>5</v>
      </c>
      <c r="B41" s="13" t="s">
        <v>43</v>
      </c>
      <c r="C41" s="22" t="s">
        <v>54</v>
      </c>
      <c r="D41" s="62" t="s">
        <v>409</v>
      </c>
      <c r="E41" s="100">
        <v>33233882</v>
      </c>
      <c r="F41" s="100">
        <f t="shared" si="2"/>
        <v>149.99752361159614</v>
      </c>
      <c r="G41" s="100">
        <v>4985</v>
      </c>
      <c r="H41" s="100">
        <v>78014</v>
      </c>
      <c r="I41" s="101">
        <v>42.51</v>
      </c>
      <c r="J41" s="100">
        <v>1140</v>
      </c>
      <c r="K41" s="100">
        <v>714</v>
      </c>
      <c r="L41" s="100">
        <v>910.79</v>
      </c>
      <c r="M41" s="100">
        <v>15225</v>
      </c>
      <c r="N41" s="113">
        <f t="shared" si="0"/>
        <v>71.054371060000008</v>
      </c>
    </row>
    <row r="42" spans="1:14">
      <c r="A42" s="23" t="s">
        <v>5</v>
      </c>
      <c r="B42" s="13" t="s">
        <v>49</v>
      </c>
      <c r="C42" s="22" t="s">
        <v>6275</v>
      </c>
      <c r="D42" s="62" t="s">
        <v>709</v>
      </c>
      <c r="E42" s="100">
        <v>34784010</v>
      </c>
      <c r="F42" s="100">
        <f t="shared" si="2"/>
        <v>150.01145641344974</v>
      </c>
      <c r="G42" s="100">
        <v>5218</v>
      </c>
      <c r="H42" s="100">
        <v>78350</v>
      </c>
      <c r="I42" s="101">
        <v>42.14</v>
      </c>
      <c r="J42" s="100">
        <v>1032</v>
      </c>
      <c r="K42" s="100">
        <v>658.5</v>
      </c>
      <c r="L42" s="100">
        <v>833.52</v>
      </c>
      <c r="M42" s="100">
        <v>6846</v>
      </c>
      <c r="N42" s="113">
        <f t="shared" si="0"/>
        <v>65.306291999999999</v>
      </c>
    </row>
    <row r="43" spans="1:14">
      <c r="A43" s="23" t="s">
        <v>5</v>
      </c>
      <c r="B43" s="13" t="s">
        <v>43</v>
      </c>
      <c r="C43" s="22" t="s">
        <v>534</v>
      </c>
      <c r="D43" s="62" t="s">
        <v>638</v>
      </c>
      <c r="E43" s="100">
        <f>2*16703498</f>
        <v>33406996</v>
      </c>
      <c r="F43" s="100">
        <f t="shared" si="2"/>
        <v>101</v>
      </c>
      <c r="G43" s="100">
        <f>E43*101/1000000</f>
        <v>3374.1065960000001</v>
      </c>
      <c r="H43" s="100">
        <v>102395</v>
      </c>
      <c r="I43" s="101">
        <v>42.01</v>
      </c>
      <c r="J43" s="100">
        <v>1092</v>
      </c>
      <c r="K43" s="100">
        <v>648</v>
      </c>
      <c r="L43" s="100">
        <v>866.05</v>
      </c>
      <c r="M43" s="100">
        <v>15333</v>
      </c>
      <c r="N43" s="113">
        <f t="shared" si="0"/>
        <v>88.679189750000006</v>
      </c>
    </row>
    <row r="44" spans="1:14">
      <c r="A44" s="23" t="s">
        <v>5</v>
      </c>
      <c r="B44" s="13" t="s">
        <v>43</v>
      </c>
      <c r="C44" s="22" t="s">
        <v>48</v>
      </c>
      <c r="D44" s="62" t="s">
        <v>637</v>
      </c>
      <c r="E44" s="100">
        <f>2*13436694</f>
        <v>26873388</v>
      </c>
      <c r="F44" s="100">
        <f t="shared" si="2"/>
        <v>101</v>
      </c>
      <c r="G44" s="100">
        <f>E44*101/1000000</f>
        <v>2714.212188</v>
      </c>
      <c r="H44" s="100">
        <v>59372</v>
      </c>
      <c r="I44" s="101">
        <v>42.34</v>
      </c>
      <c r="J44" s="100">
        <v>1125</v>
      </c>
      <c r="K44" s="100">
        <v>690</v>
      </c>
      <c r="L44" s="100">
        <v>899.23</v>
      </c>
      <c r="M44" s="100">
        <v>10920</v>
      </c>
      <c r="N44" s="113">
        <f t="shared" si="0"/>
        <v>53.389083560000003</v>
      </c>
    </row>
    <row r="45" spans="1:14">
      <c r="A45" s="23" t="s">
        <v>5</v>
      </c>
      <c r="B45" s="13" t="s">
        <v>43</v>
      </c>
      <c r="C45" s="22" t="s">
        <v>45</v>
      </c>
      <c r="D45" s="62" t="s">
        <v>638</v>
      </c>
      <c r="E45" s="100">
        <f>2*11522476</f>
        <v>23044952</v>
      </c>
      <c r="F45" s="100">
        <f t="shared" si="2"/>
        <v>101</v>
      </c>
      <c r="G45" s="100">
        <f>E45*101/1000000</f>
        <v>2327.540152</v>
      </c>
      <c r="H45" s="100">
        <v>85787</v>
      </c>
      <c r="I45" s="101">
        <v>41.92</v>
      </c>
      <c r="J45" s="100">
        <v>1119</v>
      </c>
      <c r="K45" s="100">
        <v>675</v>
      </c>
      <c r="L45" s="100">
        <v>897.53</v>
      </c>
      <c r="M45" s="100">
        <v>15252</v>
      </c>
      <c r="N45" s="113">
        <f t="shared" si="0"/>
        <v>76.996406109999995</v>
      </c>
    </row>
    <row r="46" spans="1:14">
      <c r="A46" s="23" t="s">
        <v>5</v>
      </c>
      <c r="B46" s="13" t="s">
        <v>43</v>
      </c>
      <c r="C46" s="22" t="s">
        <v>47</v>
      </c>
      <c r="D46" s="62" t="s">
        <v>700</v>
      </c>
      <c r="E46" s="100">
        <f>2*169248736</f>
        <v>338497472</v>
      </c>
      <c r="F46" s="100">
        <f t="shared" si="2"/>
        <v>99.999999999999986</v>
      </c>
      <c r="G46" s="100">
        <f>E46*100/1000000</f>
        <v>33849.747199999998</v>
      </c>
      <c r="H46" s="100">
        <v>158992</v>
      </c>
      <c r="I46" s="101">
        <v>41.57</v>
      </c>
      <c r="J46" s="100">
        <v>1050</v>
      </c>
      <c r="K46" s="100">
        <v>660</v>
      </c>
      <c r="L46" s="100">
        <v>856.15</v>
      </c>
      <c r="M46" s="100">
        <v>13854</v>
      </c>
      <c r="N46" s="113">
        <f t="shared" si="0"/>
        <v>136.12100079999999</v>
      </c>
    </row>
    <row r="47" spans="1:14">
      <c r="A47" s="23" t="s">
        <v>5</v>
      </c>
      <c r="B47" s="13" t="s">
        <v>43</v>
      </c>
      <c r="C47" s="22" t="s">
        <v>46</v>
      </c>
      <c r="D47" s="62" t="s">
        <v>637</v>
      </c>
      <c r="E47" s="100">
        <f>14091174*2</f>
        <v>28182348</v>
      </c>
      <c r="F47" s="100">
        <f t="shared" si="2"/>
        <v>101</v>
      </c>
      <c r="G47" s="100">
        <f>E47*101/1000000</f>
        <v>2846.417148</v>
      </c>
      <c r="H47" s="100">
        <v>38811</v>
      </c>
      <c r="I47" s="101">
        <v>42.39</v>
      </c>
      <c r="J47" s="100">
        <v>1071</v>
      </c>
      <c r="K47" s="100">
        <v>717</v>
      </c>
      <c r="L47" s="100">
        <v>858.67</v>
      </c>
      <c r="M47" s="100">
        <v>3729</v>
      </c>
      <c r="N47" s="113">
        <f t="shared" si="0"/>
        <v>33.325841369999999</v>
      </c>
    </row>
    <row r="48" spans="1:14">
      <c r="A48" s="23" t="s">
        <v>5</v>
      </c>
      <c r="B48" s="13" t="s">
        <v>43</v>
      </c>
      <c r="C48" s="22" t="s">
        <v>44</v>
      </c>
      <c r="D48" s="62" t="s">
        <v>638</v>
      </c>
      <c r="E48" s="100">
        <v>47297290</v>
      </c>
      <c r="F48" s="100">
        <f t="shared" si="2"/>
        <v>150.00859457275459</v>
      </c>
      <c r="G48" s="100">
        <v>7095</v>
      </c>
      <c r="H48" s="100">
        <v>90205</v>
      </c>
      <c r="I48" s="101">
        <v>41.78</v>
      </c>
      <c r="J48" s="100">
        <v>1098</v>
      </c>
      <c r="K48" s="100">
        <v>684</v>
      </c>
      <c r="L48" s="100">
        <v>890.66</v>
      </c>
      <c r="M48" s="100">
        <v>9864</v>
      </c>
      <c r="N48" s="113">
        <f t="shared" si="0"/>
        <v>80.34198529999999</v>
      </c>
    </row>
    <row r="49" spans="1:14">
      <c r="A49" s="23" t="s">
        <v>5</v>
      </c>
      <c r="B49" s="13" t="s">
        <v>56</v>
      </c>
      <c r="C49" s="22" t="s">
        <v>57</v>
      </c>
      <c r="D49" s="62" t="s">
        <v>638</v>
      </c>
      <c r="E49" s="100">
        <f>12805416*2</f>
        <v>25610832</v>
      </c>
      <c r="F49" s="100">
        <f t="shared" si="2"/>
        <v>101</v>
      </c>
      <c r="G49" s="100">
        <f>E49*101/1000000</f>
        <v>2586.6940319999999</v>
      </c>
      <c r="H49" s="100">
        <v>51641</v>
      </c>
      <c r="I49" s="101">
        <v>42.06</v>
      </c>
      <c r="J49" s="100">
        <v>1293</v>
      </c>
      <c r="K49" s="100">
        <v>783</v>
      </c>
      <c r="L49" s="100">
        <v>1002.76</v>
      </c>
      <c r="M49" s="100">
        <v>8601</v>
      </c>
      <c r="N49" s="113">
        <f t="shared" si="0"/>
        <v>51.783529159999993</v>
      </c>
    </row>
    <row r="50" spans="1:14">
      <c r="A50" s="23" t="s">
        <v>5</v>
      </c>
      <c r="B50" s="13" t="s">
        <v>58</v>
      </c>
      <c r="C50" s="30" t="s">
        <v>6184</v>
      </c>
      <c r="D50" s="78" t="s">
        <v>525</v>
      </c>
      <c r="E50" s="100">
        <v>30407916</v>
      </c>
      <c r="F50" s="100">
        <f t="shared" si="2"/>
        <v>149.99383713109441</v>
      </c>
      <c r="G50" s="105">
        <v>4561</v>
      </c>
      <c r="H50" s="100">
        <v>49720</v>
      </c>
      <c r="I50" s="101">
        <v>43.54</v>
      </c>
      <c r="J50" s="100">
        <v>924</v>
      </c>
      <c r="K50" s="100">
        <v>630</v>
      </c>
      <c r="L50" s="100">
        <v>770.07</v>
      </c>
      <c r="M50" s="100">
        <v>5562</v>
      </c>
      <c r="N50" s="113">
        <f t="shared" si="0"/>
        <v>38.287880400000006</v>
      </c>
    </row>
    <row r="51" spans="1:14">
      <c r="A51" s="23" t="s">
        <v>5</v>
      </c>
      <c r="B51" s="27" t="s">
        <v>833</v>
      </c>
      <c r="C51" s="22" t="s">
        <v>643</v>
      </c>
      <c r="D51" s="62" t="s">
        <v>840</v>
      </c>
      <c r="E51" s="100">
        <v>32938956</v>
      </c>
      <c r="F51" s="100">
        <f t="shared" si="2"/>
        <v>150.00475424904178</v>
      </c>
      <c r="G51" s="100">
        <v>4941</v>
      </c>
      <c r="H51" s="102">
        <v>82047</v>
      </c>
      <c r="I51" s="104">
        <v>42.95</v>
      </c>
      <c r="J51" s="102">
        <v>1140</v>
      </c>
      <c r="K51" s="102">
        <v>720</v>
      </c>
      <c r="L51" s="102">
        <v>913.07</v>
      </c>
      <c r="M51" s="102">
        <v>6813</v>
      </c>
      <c r="N51" s="113">
        <f t="shared" si="0"/>
        <v>74.914654290000001</v>
      </c>
    </row>
    <row r="52" spans="1:14">
      <c r="A52" s="23" t="s">
        <v>5</v>
      </c>
      <c r="B52" s="13" t="s">
        <v>58</v>
      </c>
      <c r="C52" s="22" t="s">
        <v>59</v>
      </c>
      <c r="D52" s="62" t="s">
        <v>638</v>
      </c>
      <c r="E52" s="100">
        <f>2*24316552</f>
        <v>48633104</v>
      </c>
      <c r="F52" s="100">
        <f t="shared" si="2"/>
        <v>150</v>
      </c>
      <c r="G52" s="100">
        <f>E52*150/1000000</f>
        <v>7294.9656000000004</v>
      </c>
      <c r="H52" s="100">
        <v>167315</v>
      </c>
      <c r="I52" s="101">
        <v>42.65</v>
      </c>
      <c r="J52" s="100">
        <v>1263</v>
      </c>
      <c r="K52" s="100">
        <v>720</v>
      </c>
      <c r="L52" s="100">
        <v>985.97</v>
      </c>
      <c r="M52" s="100">
        <v>13005</v>
      </c>
      <c r="N52" s="113">
        <f t="shared" si="0"/>
        <v>164.96757055</v>
      </c>
    </row>
    <row r="53" spans="1:14">
      <c r="A53" s="23" t="s">
        <v>5</v>
      </c>
      <c r="B53" s="13" t="s">
        <v>60</v>
      </c>
      <c r="C53" s="22" t="s">
        <v>61</v>
      </c>
      <c r="D53" s="75" t="s">
        <v>652</v>
      </c>
      <c r="E53" s="100">
        <f>21076722*2</f>
        <v>42153444</v>
      </c>
      <c r="F53" s="100">
        <f t="shared" si="2"/>
        <v>150.99596607100477</v>
      </c>
      <c r="G53" s="100">
        <v>6365</v>
      </c>
      <c r="H53" s="100">
        <v>68597</v>
      </c>
      <c r="I53" s="101">
        <v>43.26</v>
      </c>
      <c r="J53" s="100">
        <v>1230</v>
      </c>
      <c r="K53" s="100">
        <v>741</v>
      </c>
      <c r="L53" s="100">
        <v>955.64</v>
      </c>
      <c r="M53" s="100">
        <v>10425</v>
      </c>
      <c r="N53" s="113">
        <f t="shared" si="0"/>
        <v>65.554037080000001</v>
      </c>
    </row>
    <row r="54" spans="1:14">
      <c r="A54" s="23" t="s">
        <v>5</v>
      </c>
      <c r="B54" s="13" t="s">
        <v>62</v>
      </c>
      <c r="C54" s="22" t="s">
        <v>63</v>
      </c>
      <c r="D54" s="62" t="s">
        <v>637</v>
      </c>
      <c r="E54" s="100">
        <f>15244978*2</f>
        <v>30489956</v>
      </c>
      <c r="F54" s="100">
        <f t="shared" si="2"/>
        <v>101</v>
      </c>
      <c r="G54" s="100">
        <f>E54*101/1000000</f>
        <v>3079.4855560000001</v>
      </c>
      <c r="H54" s="100">
        <v>72834</v>
      </c>
      <c r="I54" s="101">
        <v>42.82</v>
      </c>
      <c r="J54" s="100">
        <v>1188</v>
      </c>
      <c r="K54" s="100">
        <v>744</v>
      </c>
      <c r="L54" s="100">
        <v>940.31</v>
      </c>
      <c r="M54" s="100">
        <v>12153</v>
      </c>
      <c r="N54" s="113">
        <f t="shared" si="0"/>
        <v>68.486538539999998</v>
      </c>
    </row>
    <row r="55" spans="1:14">
      <c r="A55" s="23" t="s">
        <v>5</v>
      </c>
      <c r="B55" s="13" t="s">
        <v>62</v>
      </c>
      <c r="C55" s="22" t="s">
        <v>64</v>
      </c>
      <c r="D55" s="62" t="s">
        <v>637</v>
      </c>
      <c r="E55" s="100">
        <f>11973738*2</f>
        <v>23947476</v>
      </c>
      <c r="F55" s="100">
        <f t="shared" si="2"/>
        <v>101</v>
      </c>
      <c r="G55" s="100">
        <f>E55*101/1000000</f>
        <v>2418.695076</v>
      </c>
      <c r="H55" s="100">
        <v>54509</v>
      </c>
      <c r="I55" s="101">
        <v>43.65</v>
      </c>
      <c r="J55" s="100">
        <v>1056</v>
      </c>
      <c r="K55" s="100">
        <v>660</v>
      </c>
      <c r="L55" s="100">
        <v>844.8</v>
      </c>
      <c r="M55" s="100">
        <v>6585</v>
      </c>
      <c r="N55" s="113">
        <f t="shared" si="0"/>
        <v>46.049203199999994</v>
      </c>
    </row>
    <row r="56" spans="1:14">
      <c r="A56" s="23" t="s">
        <v>5</v>
      </c>
      <c r="B56" s="13" t="s">
        <v>62</v>
      </c>
      <c r="C56" s="22" t="s">
        <v>65</v>
      </c>
      <c r="D56" s="62" t="s">
        <v>637</v>
      </c>
      <c r="E56" s="100">
        <f>12034557*2</f>
        <v>24069114</v>
      </c>
      <c r="F56" s="100">
        <f t="shared" si="2"/>
        <v>101</v>
      </c>
      <c r="G56" s="100">
        <f>E56*101/1000000</f>
        <v>2430.9805139999999</v>
      </c>
      <c r="H56" s="100">
        <v>51658</v>
      </c>
      <c r="I56" s="101">
        <v>43.68</v>
      </c>
      <c r="J56" s="100">
        <v>1101</v>
      </c>
      <c r="K56" s="100">
        <v>714</v>
      </c>
      <c r="L56" s="100">
        <v>879.84</v>
      </c>
      <c r="M56" s="100">
        <v>4857</v>
      </c>
      <c r="N56" s="113">
        <f t="shared" si="0"/>
        <v>45.450774719999998</v>
      </c>
    </row>
    <row r="57" spans="1:14">
      <c r="A57" s="23" t="s">
        <v>5</v>
      </c>
      <c r="B57" s="13" t="s">
        <v>62</v>
      </c>
      <c r="C57" s="22" t="s">
        <v>66</v>
      </c>
      <c r="D57" s="62" t="s">
        <v>859</v>
      </c>
      <c r="E57" s="100">
        <f>2*20954451</f>
        <v>41908902</v>
      </c>
      <c r="F57" s="100">
        <f t="shared" si="2"/>
        <v>100</v>
      </c>
      <c r="G57" s="100">
        <f>E57*100/1000000</f>
        <v>4190.8901999999998</v>
      </c>
      <c r="H57" s="100">
        <v>71643</v>
      </c>
      <c r="I57" s="101">
        <v>43.43</v>
      </c>
      <c r="J57" s="100">
        <v>1122</v>
      </c>
      <c r="K57" s="100">
        <v>714</v>
      </c>
      <c r="L57" s="100">
        <v>894.82</v>
      </c>
      <c r="M57" s="100">
        <v>7863</v>
      </c>
      <c r="N57" s="113">
        <f t="shared" si="0"/>
        <v>64.107589260000012</v>
      </c>
    </row>
    <row r="58" spans="1:14">
      <c r="A58" s="23" t="s">
        <v>5</v>
      </c>
      <c r="B58" s="13" t="s">
        <v>67</v>
      </c>
      <c r="C58" s="30" t="s">
        <v>6294</v>
      </c>
      <c r="D58" s="78" t="s">
        <v>409</v>
      </c>
      <c r="E58" s="100">
        <v>40069740</v>
      </c>
      <c r="F58" s="100">
        <f t="shared" si="2"/>
        <v>149.98849505886486</v>
      </c>
      <c r="G58" s="105">
        <v>6010</v>
      </c>
      <c r="H58" s="100">
        <v>145794</v>
      </c>
      <c r="I58" s="101">
        <v>41.68</v>
      </c>
      <c r="J58" s="100">
        <v>1161</v>
      </c>
      <c r="K58" s="100">
        <v>681</v>
      </c>
      <c r="L58" s="100">
        <v>924.29</v>
      </c>
      <c r="M58" s="100">
        <v>12609</v>
      </c>
      <c r="N58" s="113">
        <f t="shared" si="0"/>
        <v>134.75593626</v>
      </c>
    </row>
    <row r="59" spans="1:14">
      <c r="A59" s="23" t="s">
        <v>5</v>
      </c>
      <c r="B59" s="13" t="s">
        <v>67</v>
      </c>
      <c r="C59" s="22" t="s">
        <v>71</v>
      </c>
      <c r="D59" s="62" t="s">
        <v>671</v>
      </c>
      <c r="E59" s="100">
        <f>2*8149627</f>
        <v>16299254</v>
      </c>
      <c r="F59" s="100">
        <f t="shared" si="2"/>
        <v>101</v>
      </c>
      <c r="G59" s="100">
        <f>E59*101/1000000</f>
        <v>1646.2246540000001</v>
      </c>
      <c r="H59" s="100">
        <v>39252</v>
      </c>
      <c r="I59" s="104">
        <v>41.86</v>
      </c>
      <c r="J59" s="102">
        <v>975</v>
      </c>
      <c r="K59" s="100">
        <v>669</v>
      </c>
      <c r="L59" s="102">
        <v>804.99</v>
      </c>
      <c r="M59" s="102">
        <v>4587</v>
      </c>
      <c r="N59" s="113">
        <f t="shared" si="0"/>
        <v>31.597467479999999</v>
      </c>
    </row>
    <row r="60" spans="1:14">
      <c r="A60" s="23" t="s">
        <v>5</v>
      </c>
      <c r="B60" s="13" t="s">
        <v>67</v>
      </c>
      <c r="C60" s="22" t="s">
        <v>72</v>
      </c>
      <c r="D60" s="75" t="s">
        <v>409</v>
      </c>
      <c r="E60" s="102">
        <f>14520268*2</f>
        <v>29040536</v>
      </c>
      <c r="F60" s="100">
        <f t="shared" si="2"/>
        <v>101</v>
      </c>
      <c r="G60" s="102">
        <f>E60*101/1000000</f>
        <v>2933.0941360000002</v>
      </c>
      <c r="H60" s="100">
        <v>51219</v>
      </c>
      <c r="I60" s="101">
        <v>41.15</v>
      </c>
      <c r="J60" s="100">
        <v>1242</v>
      </c>
      <c r="K60" s="100">
        <v>777</v>
      </c>
      <c r="L60" s="100">
        <v>982.01</v>
      </c>
      <c r="M60" s="100">
        <v>12468</v>
      </c>
      <c r="N60" s="113">
        <f t="shared" si="0"/>
        <v>50.297570189999995</v>
      </c>
    </row>
    <row r="61" spans="1:14">
      <c r="A61" s="23" t="s">
        <v>5</v>
      </c>
      <c r="B61" s="13" t="s">
        <v>67</v>
      </c>
      <c r="C61" s="22" t="s">
        <v>73</v>
      </c>
      <c r="D61" s="62" t="s">
        <v>709</v>
      </c>
      <c r="E61" s="100" t="s">
        <v>527</v>
      </c>
      <c r="F61" s="100" t="s">
        <v>701</v>
      </c>
      <c r="G61" s="100" t="s">
        <v>527</v>
      </c>
      <c r="H61" s="100">
        <v>56796</v>
      </c>
      <c r="I61" s="101">
        <v>41.14</v>
      </c>
      <c r="J61" s="100">
        <v>567</v>
      </c>
      <c r="K61" s="100">
        <v>468</v>
      </c>
      <c r="L61" s="100">
        <v>555.80999999999995</v>
      </c>
      <c r="M61" s="100">
        <v>3081</v>
      </c>
      <c r="N61" s="113">
        <f t="shared" si="0"/>
        <v>31.567784759999999</v>
      </c>
    </row>
    <row r="62" spans="1:14">
      <c r="A62" s="23" t="s">
        <v>5</v>
      </c>
      <c r="B62" s="13" t="s">
        <v>79</v>
      </c>
      <c r="C62" s="30" t="s">
        <v>688</v>
      </c>
      <c r="D62" s="78" t="s">
        <v>638</v>
      </c>
      <c r="E62" s="100">
        <v>40093010</v>
      </c>
      <c r="F62" s="100">
        <f t="shared" ref="F62:F69" si="4">G62*1000000/E62</f>
        <v>150.00120968717491</v>
      </c>
      <c r="G62" s="105">
        <v>6014</v>
      </c>
      <c r="H62" s="100">
        <v>102612</v>
      </c>
      <c r="I62" s="101">
        <v>42.23</v>
      </c>
      <c r="J62" s="100">
        <v>1161</v>
      </c>
      <c r="K62" s="100">
        <v>729</v>
      </c>
      <c r="L62" s="100">
        <v>941.69</v>
      </c>
      <c r="M62" s="100">
        <v>10803</v>
      </c>
      <c r="N62" s="113">
        <f t="shared" si="0"/>
        <v>96.628694280000005</v>
      </c>
    </row>
    <row r="63" spans="1:14">
      <c r="A63" s="23" t="s">
        <v>5</v>
      </c>
      <c r="B63" s="13" t="s">
        <v>79</v>
      </c>
      <c r="C63" s="22" t="s">
        <v>81</v>
      </c>
      <c r="D63" s="62" t="s">
        <v>710</v>
      </c>
      <c r="E63" s="100">
        <f>2*19898674</f>
        <v>39797348</v>
      </c>
      <c r="F63" s="100">
        <f t="shared" si="4"/>
        <v>101</v>
      </c>
      <c r="G63" s="100">
        <f>E63*101/1000000</f>
        <v>4019.5321479999998</v>
      </c>
      <c r="H63" s="100">
        <v>92514</v>
      </c>
      <c r="I63" s="101">
        <v>42.62</v>
      </c>
      <c r="J63" s="100">
        <v>1137</v>
      </c>
      <c r="K63" s="100">
        <v>711</v>
      </c>
      <c r="L63" s="100">
        <v>908.12</v>
      </c>
      <c r="M63" s="100">
        <v>6606</v>
      </c>
      <c r="N63" s="113">
        <f t="shared" si="0"/>
        <v>84.013813680000013</v>
      </c>
    </row>
    <row r="64" spans="1:14">
      <c r="A64" s="23" t="s">
        <v>5</v>
      </c>
      <c r="B64" s="13" t="s">
        <v>67</v>
      </c>
      <c r="C64" s="22" t="s">
        <v>74</v>
      </c>
      <c r="D64" s="62" t="s">
        <v>638</v>
      </c>
      <c r="E64" s="100">
        <f>2*15219133</f>
        <v>30438266</v>
      </c>
      <c r="F64" s="100">
        <f t="shared" si="4"/>
        <v>101</v>
      </c>
      <c r="G64" s="100">
        <f>E64*101/1000000</f>
        <v>3074.264866</v>
      </c>
      <c r="H64" s="100">
        <v>108602</v>
      </c>
      <c r="I64" s="101">
        <v>42.1</v>
      </c>
      <c r="J64" s="100">
        <v>1077</v>
      </c>
      <c r="K64" s="100">
        <v>651</v>
      </c>
      <c r="L64" s="100">
        <v>866.23</v>
      </c>
      <c r="M64" s="100">
        <v>12666</v>
      </c>
      <c r="N64" s="113">
        <f t="shared" si="0"/>
        <v>94.074310460000007</v>
      </c>
    </row>
    <row r="65" spans="1:14">
      <c r="A65" s="23" t="s">
        <v>5</v>
      </c>
      <c r="B65" s="13" t="s">
        <v>67</v>
      </c>
      <c r="C65" s="22" t="s">
        <v>75</v>
      </c>
      <c r="D65" s="62" t="s">
        <v>637</v>
      </c>
      <c r="E65" s="100">
        <f>2*(5381523+5476773)</f>
        <v>21716592</v>
      </c>
      <c r="F65" s="100">
        <f t="shared" si="4"/>
        <v>101</v>
      </c>
      <c r="G65" s="100">
        <f>E65*101/1000000</f>
        <v>2193.3757919999998</v>
      </c>
      <c r="H65" s="100">
        <v>50652</v>
      </c>
      <c r="I65" s="101">
        <v>42.61</v>
      </c>
      <c r="J65" s="100">
        <v>1188</v>
      </c>
      <c r="K65" s="100">
        <v>741</v>
      </c>
      <c r="L65" s="100">
        <v>944.56</v>
      </c>
      <c r="M65" s="100">
        <v>10164</v>
      </c>
      <c r="N65" s="113">
        <f t="shared" si="0"/>
        <v>47.843853119999999</v>
      </c>
    </row>
    <row r="66" spans="1:14">
      <c r="A66" s="23" t="s">
        <v>5</v>
      </c>
      <c r="B66" s="13" t="s">
        <v>67</v>
      </c>
      <c r="C66" s="30" t="s">
        <v>68</v>
      </c>
      <c r="D66" s="78" t="s">
        <v>638</v>
      </c>
      <c r="E66" s="100">
        <v>58610898</v>
      </c>
      <c r="F66" s="100">
        <f t="shared" si="4"/>
        <v>150.00623262929702</v>
      </c>
      <c r="G66" s="105">
        <v>8792</v>
      </c>
      <c r="H66" s="100">
        <v>26231</v>
      </c>
      <c r="I66" s="101">
        <v>43.08</v>
      </c>
      <c r="J66" s="100">
        <v>456</v>
      </c>
      <c r="K66" s="100">
        <v>399</v>
      </c>
      <c r="L66" s="100">
        <v>465.06</v>
      </c>
      <c r="M66" s="100">
        <v>2712</v>
      </c>
      <c r="N66" s="113">
        <f t="shared" si="0"/>
        <v>12.19898886</v>
      </c>
    </row>
    <row r="67" spans="1:14">
      <c r="A67" s="23" t="s">
        <v>5</v>
      </c>
      <c r="B67" s="13" t="s">
        <v>67</v>
      </c>
      <c r="C67" s="22" t="s">
        <v>76</v>
      </c>
      <c r="D67" s="62" t="s">
        <v>637</v>
      </c>
      <c r="E67" s="102">
        <f>(3028483+6429220)*2</f>
        <v>18915406</v>
      </c>
      <c r="F67" s="100">
        <f t="shared" si="4"/>
        <v>101</v>
      </c>
      <c r="G67" s="102">
        <f>E67*101/1000000</f>
        <v>1910.4560059999999</v>
      </c>
      <c r="H67" s="100">
        <v>39627</v>
      </c>
      <c r="I67" s="101">
        <v>42.79</v>
      </c>
      <c r="J67" s="100">
        <v>1068</v>
      </c>
      <c r="K67" s="100">
        <v>660</v>
      </c>
      <c r="L67" s="100">
        <v>854.6</v>
      </c>
      <c r="M67" s="100">
        <v>9072</v>
      </c>
      <c r="N67" s="113">
        <f t="shared" si="0"/>
        <v>33.865234200000003</v>
      </c>
    </row>
    <row r="68" spans="1:14">
      <c r="A68" s="23" t="s">
        <v>5</v>
      </c>
      <c r="B68" s="13" t="s">
        <v>67</v>
      </c>
      <c r="C68" s="22" t="s">
        <v>70</v>
      </c>
      <c r="D68" s="62" t="s">
        <v>638</v>
      </c>
      <c r="E68" s="100">
        <f>2*(1923738+8668880)</f>
        <v>21185236</v>
      </c>
      <c r="F68" s="100">
        <f t="shared" si="4"/>
        <v>100.99999999999999</v>
      </c>
      <c r="G68" s="100">
        <f>E68*101/1000000</f>
        <v>2139.7088359999998</v>
      </c>
      <c r="H68" s="100">
        <v>67300</v>
      </c>
      <c r="I68" s="101">
        <v>42.63</v>
      </c>
      <c r="J68" s="100">
        <v>1152</v>
      </c>
      <c r="K68" s="100">
        <v>711</v>
      </c>
      <c r="L68" s="100">
        <v>918.9</v>
      </c>
      <c r="M68" s="100">
        <v>9849</v>
      </c>
      <c r="N68" s="113">
        <f t="shared" si="0"/>
        <v>61.841970000000003</v>
      </c>
    </row>
    <row r="69" spans="1:14">
      <c r="A69" s="23" t="s">
        <v>5</v>
      </c>
      <c r="B69" s="13" t="s">
        <v>67</v>
      </c>
      <c r="C69" s="22" t="s">
        <v>69</v>
      </c>
      <c r="D69" s="75" t="s">
        <v>693</v>
      </c>
      <c r="E69" s="100">
        <f>2*11948881</f>
        <v>23897762</v>
      </c>
      <c r="F69" s="100">
        <f t="shared" si="4"/>
        <v>101</v>
      </c>
      <c r="G69" s="100">
        <f>E69*101/1000000</f>
        <v>2413.6739619999998</v>
      </c>
      <c r="H69" s="100">
        <v>65776</v>
      </c>
      <c r="I69" s="101">
        <v>42.68</v>
      </c>
      <c r="J69" s="100">
        <v>1404</v>
      </c>
      <c r="K69" s="100">
        <v>840</v>
      </c>
      <c r="L69" s="100">
        <v>1072.5999999999999</v>
      </c>
      <c r="M69" s="100">
        <v>11601</v>
      </c>
      <c r="N69" s="113">
        <f t="shared" si="0"/>
        <v>70.551337599999997</v>
      </c>
    </row>
    <row r="70" spans="1:14">
      <c r="A70" s="23" t="s">
        <v>5</v>
      </c>
      <c r="B70" s="13" t="s">
        <v>67</v>
      </c>
      <c r="C70" s="22" t="s">
        <v>77</v>
      </c>
      <c r="D70" s="62" t="s">
        <v>714</v>
      </c>
      <c r="E70" s="100">
        <f>33949278*2</f>
        <v>67898556</v>
      </c>
      <c r="F70" s="100">
        <v>90</v>
      </c>
      <c r="G70" s="100">
        <f>E70*90/1000000</f>
        <v>6110.8700399999998</v>
      </c>
      <c r="H70" s="100">
        <v>63992</v>
      </c>
      <c r="I70" s="101">
        <v>43</v>
      </c>
      <c r="J70" s="100">
        <v>807</v>
      </c>
      <c r="K70" s="100">
        <v>558</v>
      </c>
      <c r="L70" s="100">
        <v>695.07</v>
      </c>
      <c r="M70" s="100">
        <v>6606</v>
      </c>
      <c r="N70" s="113">
        <f t="shared" ref="N70:N133" si="5">L70*H70/1000000</f>
        <v>44.478919440000006</v>
      </c>
    </row>
    <row r="71" spans="1:14">
      <c r="A71" s="23" t="s">
        <v>5</v>
      </c>
      <c r="B71" s="13" t="s">
        <v>67</v>
      </c>
      <c r="C71" s="30" t="s">
        <v>78</v>
      </c>
      <c r="D71" s="78" t="s">
        <v>655</v>
      </c>
      <c r="E71" s="100">
        <v>45710410</v>
      </c>
      <c r="F71" s="100">
        <f>G71*1000000/E71</f>
        <v>150.0095930008066</v>
      </c>
      <c r="G71" s="105">
        <v>6857</v>
      </c>
      <c r="H71" s="100">
        <v>185883</v>
      </c>
      <c r="I71" s="101">
        <v>41.44</v>
      </c>
      <c r="J71" s="100">
        <v>1074</v>
      </c>
      <c r="K71" s="100">
        <v>681</v>
      </c>
      <c r="L71" s="100">
        <v>877.05</v>
      </c>
      <c r="M71" s="100">
        <v>15192</v>
      </c>
      <c r="N71" s="113">
        <f t="shared" si="5"/>
        <v>163.02868515</v>
      </c>
    </row>
    <row r="72" spans="1:14">
      <c r="A72" s="23" t="s">
        <v>5</v>
      </c>
      <c r="B72" s="13" t="s">
        <v>82</v>
      </c>
      <c r="C72" s="22" t="s">
        <v>83</v>
      </c>
      <c r="D72" s="62" t="s">
        <v>637</v>
      </c>
      <c r="E72" s="100">
        <f>15350410*2</f>
        <v>30700820</v>
      </c>
      <c r="F72" s="100">
        <f>G72*1000000/E72</f>
        <v>101</v>
      </c>
      <c r="G72" s="100">
        <f>E72*101/1000000</f>
        <v>3100.7828199999999</v>
      </c>
      <c r="H72" s="100">
        <v>56767</v>
      </c>
      <c r="I72" s="101">
        <v>45.03</v>
      </c>
      <c r="J72" s="100">
        <v>1059</v>
      </c>
      <c r="K72" s="100">
        <v>684</v>
      </c>
      <c r="L72" s="100">
        <v>848.65</v>
      </c>
      <c r="M72" s="100">
        <v>4620</v>
      </c>
      <c r="N72" s="113">
        <f t="shared" si="5"/>
        <v>48.175314549999996</v>
      </c>
    </row>
    <row r="73" spans="1:14">
      <c r="A73" s="23" t="s">
        <v>5</v>
      </c>
      <c r="B73" s="13" t="s">
        <v>82</v>
      </c>
      <c r="C73" s="22" t="s">
        <v>84</v>
      </c>
      <c r="D73" s="62" t="s">
        <v>638</v>
      </c>
      <c r="E73" s="100">
        <f>2*14782215</f>
        <v>29564430</v>
      </c>
      <c r="F73" s="100">
        <f>G73*1000000/E73</f>
        <v>101</v>
      </c>
      <c r="G73" s="100">
        <f>E73*101/1000000</f>
        <v>2986.0074300000001</v>
      </c>
      <c r="H73" s="100">
        <v>97683</v>
      </c>
      <c r="I73" s="101">
        <v>43.29</v>
      </c>
      <c r="J73" s="100">
        <v>1260</v>
      </c>
      <c r="K73" s="100">
        <v>681</v>
      </c>
      <c r="L73" s="100">
        <v>945.33</v>
      </c>
      <c r="M73" s="100">
        <v>15216</v>
      </c>
      <c r="N73" s="113">
        <f t="shared" si="5"/>
        <v>92.342670389999995</v>
      </c>
    </row>
    <row r="74" spans="1:14">
      <c r="A74" s="23" t="s">
        <v>5</v>
      </c>
      <c r="B74" s="13" t="s">
        <v>82</v>
      </c>
      <c r="C74" s="22" t="s">
        <v>689</v>
      </c>
      <c r="D74" s="75" t="s">
        <v>652</v>
      </c>
      <c r="E74" s="100">
        <v>32756976</v>
      </c>
      <c r="F74" s="100">
        <f>G74*1000000/E74</f>
        <v>150.01384743207066</v>
      </c>
      <c r="G74" s="100">
        <v>4914</v>
      </c>
      <c r="H74" s="100">
        <v>78677</v>
      </c>
      <c r="I74" s="101">
        <v>44.36</v>
      </c>
      <c r="J74" s="100">
        <v>1107</v>
      </c>
      <c r="K74" s="100">
        <v>675</v>
      </c>
      <c r="L74" s="100">
        <v>876.77</v>
      </c>
      <c r="M74" s="100">
        <v>9117</v>
      </c>
      <c r="N74" s="113">
        <f t="shared" si="5"/>
        <v>68.981633289999991</v>
      </c>
    </row>
    <row r="75" spans="1:14">
      <c r="A75" s="23" t="s">
        <v>5</v>
      </c>
      <c r="B75" s="13" t="s">
        <v>86</v>
      </c>
      <c r="C75" s="22" t="s">
        <v>87</v>
      </c>
      <c r="D75" s="62" t="s">
        <v>637</v>
      </c>
      <c r="E75" s="102">
        <f>2*15063197</f>
        <v>30126394</v>
      </c>
      <c r="F75" s="100">
        <f>G75*1000000/E75</f>
        <v>101</v>
      </c>
      <c r="G75" s="102">
        <f>E75*101/1000000</f>
        <v>3042.7657939999999</v>
      </c>
      <c r="H75" s="100">
        <v>62258</v>
      </c>
      <c r="I75" s="101">
        <v>42.85</v>
      </c>
      <c r="J75" s="100">
        <v>1167</v>
      </c>
      <c r="K75" s="100">
        <v>714</v>
      </c>
      <c r="L75" s="100">
        <v>924.77</v>
      </c>
      <c r="M75" s="100">
        <v>12843</v>
      </c>
      <c r="N75" s="113">
        <f t="shared" si="5"/>
        <v>57.574330659999994</v>
      </c>
    </row>
    <row r="76" spans="1:14">
      <c r="A76" s="23" t="s">
        <v>5</v>
      </c>
      <c r="B76" s="13" t="s">
        <v>86</v>
      </c>
      <c r="C76" s="22" t="s">
        <v>88</v>
      </c>
      <c r="D76" s="62" t="s">
        <v>856</v>
      </c>
      <c r="E76" s="100" t="s">
        <v>527</v>
      </c>
      <c r="F76" s="100" t="s">
        <v>702</v>
      </c>
      <c r="G76" s="100" t="s">
        <v>527</v>
      </c>
      <c r="H76" s="100">
        <v>28652</v>
      </c>
      <c r="I76" s="101">
        <v>43.08</v>
      </c>
      <c r="J76" s="100">
        <v>612</v>
      </c>
      <c r="K76" s="100">
        <v>495</v>
      </c>
      <c r="L76" s="100">
        <v>572.76</v>
      </c>
      <c r="M76" s="100">
        <v>2556</v>
      </c>
      <c r="N76" s="113">
        <f t="shared" si="5"/>
        <v>16.410719520000001</v>
      </c>
    </row>
    <row r="77" spans="1:14">
      <c r="A77" s="23" t="s">
        <v>5</v>
      </c>
      <c r="B77" s="13" t="s">
        <v>86</v>
      </c>
      <c r="C77" s="22" t="s">
        <v>90</v>
      </c>
      <c r="D77" s="62" t="s">
        <v>737</v>
      </c>
      <c r="E77" s="100">
        <f>2*10130515</f>
        <v>20261030</v>
      </c>
      <c r="F77" s="100">
        <v>101</v>
      </c>
      <c r="G77" s="100">
        <f>E77*101/1000000</f>
        <v>2046.36403</v>
      </c>
      <c r="H77" s="100">
        <v>31944</v>
      </c>
      <c r="I77" s="101">
        <v>43.52</v>
      </c>
      <c r="J77" s="100">
        <v>732</v>
      </c>
      <c r="K77" s="100">
        <v>558</v>
      </c>
      <c r="L77" s="100">
        <v>640.84</v>
      </c>
      <c r="M77" s="100">
        <v>2727</v>
      </c>
      <c r="N77" s="113">
        <f t="shared" si="5"/>
        <v>20.47099296</v>
      </c>
    </row>
    <row r="78" spans="1:14">
      <c r="A78" s="23" t="s">
        <v>5</v>
      </c>
      <c r="B78" s="13" t="s">
        <v>86</v>
      </c>
      <c r="C78" s="22" t="s">
        <v>91</v>
      </c>
      <c r="D78" s="62" t="s">
        <v>738</v>
      </c>
      <c r="E78" s="100" t="s">
        <v>527</v>
      </c>
      <c r="F78" s="100" t="s">
        <v>692</v>
      </c>
      <c r="G78" s="100" t="s">
        <v>682</v>
      </c>
      <c r="H78" s="100">
        <v>24259</v>
      </c>
      <c r="I78" s="101">
        <v>42.81</v>
      </c>
      <c r="J78" s="100">
        <v>513</v>
      </c>
      <c r="K78" s="100">
        <v>456</v>
      </c>
      <c r="L78" s="100">
        <v>502.8</v>
      </c>
      <c r="M78" s="100">
        <v>1836</v>
      </c>
      <c r="N78" s="113">
        <f t="shared" si="5"/>
        <v>12.197425200000001</v>
      </c>
    </row>
    <row r="79" spans="1:14">
      <c r="A79" s="23" t="s">
        <v>5</v>
      </c>
      <c r="B79" s="13" t="s">
        <v>86</v>
      </c>
      <c r="C79" s="22" t="s">
        <v>92</v>
      </c>
      <c r="D79" s="62" t="s">
        <v>649</v>
      </c>
      <c r="E79" s="100">
        <f>2*13043213</f>
        <v>26086426</v>
      </c>
      <c r="F79" s="100">
        <f t="shared" ref="F79:F91" si="6">G79*1000000/E79</f>
        <v>101</v>
      </c>
      <c r="G79" s="100">
        <f>E79*101/1000000</f>
        <v>2634.729026</v>
      </c>
      <c r="H79" s="100">
        <v>48466</v>
      </c>
      <c r="I79" s="101">
        <v>42.48</v>
      </c>
      <c r="J79" s="100">
        <v>1230</v>
      </c>
      <c r="K79" s="100">
        <v>741</v>
      </c>
      <c r="L79" s="100">
        <v>956.96</v>
      </c>
      <c r="M79" s="100">
        <v>7685</v>
      </c>
      <c r="N79" s="113">
        <f t="shared" si="5"/>
        <v>46.380023360000003</v>
      </c>
    </row>
    <row r="80" spans="1:14">
      <c r="A80" s="23" t="s">
        <v>5</v>
      </c>
      <c r="B80" s="13" t="s">
        <v>86</v>
      </c>
      <c r="C80" s="22" t="s">
        <v>93</v>
      </c>
      <c r="D80" s="75" t="s">
        <v>409</v>
      </c>
      <c r="E80" s="100">
        <f>12774027*2</f>
        <v>25548054</v>
      </c>
      <c r="F80" s="100">
        <f t="shared" si="6"/>
        <v>101</v>
      </c>
      <c r="G80" s="100">
        <f>E80*101/1000000</f>
        <v>2580.3534540000001</v>
      </c>
      <c r="H80" s="100">
        <v>61383</v>
      </c>
      <c r="I80" s="101">
        <v>42.51</v>
      </c>
      <c r="J80" s="100">
        <v>1215</v>
      </c>
      <c r="K80" s="100">
        <v>735</v>
      </c>
      <c r="L80" s="100">
        <v>957.91</v>
      </c>
      <c r="M80" s="100">
        <v>13008</v>
      </c>
      <c r="N80" s="113">
        <f t="shared" si="5"/>
        <v>58.799389529999999</v>
      </c>
    </row>
    <row r="81" spans="1:14">
      <c r="A81" s="23" t="s">
        <v>5</v>
      </c>
      <c r="B81" s="13" t="s">
        <v>86</v>
      </c>
      <c r="C81" s="30" t="s">
        <v>94</v>
      </c>
      <c r="D81" s="62" t="s">
        <v>409</v>
      </c>
      <c r="E81" s="100">
        <v>54494042</v>
      </c>
      <c r="F81" s="100">
        <f t="shared" si="6"/>
        <v>149.9980493280348</v>
      </c>
      <c r="G81" s="100">
        <v>8174</v>
      </c>
      <c r="H81" s="100">
        <v>106483</v>
      </c>
      <c r="I81" s="101">
        <v>43.13</v>
      </c>
      <c r="J81" s="100">
        <v>1032</v>
      </c>
      <c r="K81" s="100">
        <v>672</v>
      </c>
      <c r="L81" s="100">
        <v>844.67</v>
      </c>
      <c r="M81" s="100">
        <v>10545</v>
      </c>
      <c r="N81" s="113">
        <f t="shared" si="5"/>
        <v>89.942995609999997</v>
      </c>
    </row>
    <row r="82" spans="1:14">
      <c r="A82" s="23" t="s">
        <v>5</v>
      </c>
      <c r="B82" s="13" t="s">
        <v>86</v>
      </c>
      <c r="C82" s="30" t="s">
        <v>95</v>
      </c>
      <c r="D82" s="62" t="s">
        <v>409</v>
      </c>
      <c r="E82" s="100">
        <v>46274938</v>
      </c>
      <c r="F82" s="100">
        <f t="shared" si="6"/>
        <v>149.99479848033508</v>
      </c>
      <c r="G82" s="100">
        <v>6941</v>
      </c>
      <c r="H82" s="100">
        <v>135138</v>
      </c>
      <c r="I82" s="101">
        <v>42.81</v>
      </c>
      <c r="J82" s="100">
        <v>1212</v>
      </c>
      <c r="K82" s="100">
        <v>720</v>
      </c>
      <c r="L82" s="100">
        <v>947.21</v>
      </c>
      <c r="M82" s="100">
        <v>15231</v>
      </c>
      <c r="N82" s="113">
        <f t="shared" si="5"/>
        <v>128.00406498000001</v>
      </c>
    </row>
    <row r="83" spans="1:14">
      <c r="A83" s="23" t="s">
        <v>5</v>
      </c>
      <c r="B83" s="13" t="s">
        <v>86</v>
      </c>
      <c r="C83" s="22" t="s">
        <v>96</v>
      </c>
      <c r="D83" s="62" t="s">
        <v>711</v>
      </c>
      <c r="E83" s="100">
        <f>2*20873711</f>
        <v>41747422</v>
      </c>
      <c r="F83" s="100">
        <f t="shared" si="6"/>
        <v>101</v>
      </c>
      <c r="G83" s="100">
        <f>E83*101/1000000</f>
        <v>4216.4896220000001</v>
      </c>
      <c r="H83" s="100">
        <v>106727</v>
      </c>
      <c r="I83" s="101">
        <v>43.01</v>
      </c>
      <c r="J83" s="100">
        <v>1188</v>
      </c>
      <c r="K83" s="100">
        <v>696</v>
      </c>
      <c r="L83" s="100">
        <v>922.46</v>
      </c>
      <c r="M83" s="100">
        <v>9186</v>
      </c>
      <c r="N83" s="113">
        <f t="shared" si="5"/>
        <v>98.451388420000001</v>
      </c>
    </row>
    <row r="84" spans="1:14">
      <c r="A84" s="23" t="s">
        <v>5</v>
      </c>
      <c r="B84" s="13" t="s">
        <v>86</v>
      </c>
      <c r="C84" s="22" t="s">
        <v>97</v>
      </c>
      <c r="D84" s="75" t="s">
        <v>652</v>
      </c>
      <c r="E84" s="100">
        <f>2*14513440</f>
        <v>29026880</v>
      </c>
      <c r="F84" s="100">
        <f t="shared" si="6"/>
        <v>101</v>
      </c>
      <c r="G84" s="100">
        <f>E84*101/1000000</f>
        <v>2931.71488</v>
      </c>
      <c r="H84" s="100">
        <v>106736</v>
      </c>
      <c r="I84" s="101">
        <v>42.66</v>
      </c>
      <c r="J84" s="100">
        <v>1275</v>
      </c>
      <c r="K84" s="100">
        <v>750</v>
      </c>
      <c r="L84" s="100">
        <v>990.08</v>
      </c>
      <c r="M84" s="100">
        <v>12672</v>
      </c>
      <c r="N84" s="113">
        <f t="shared" si="5"/>
        <v>105.67717888000001</v>
      </c>
    </row>
    <row r="85" spans="1:14">
      <c r="A85" s="23" t="s">
        <v>5</v>
      </c>
      <c r="B85" s="13" t="s">
        <v>86</v>
      </c>
      <c r="C85" s="22" t="s">
        <v>98</v>
      </c>
      <c r="D85" s="75" t="s">
        <v>649</v>
      </c>
      <c r="E85" s="100">
        <f>2*14570982</f>
        <v>29141964</v>
      </c>
      <c r="F85" s="100">
        <f t="shared" si="6"/>
        <v>101</v>
      </c>
      <c r="G85" s="100">
        <f>E85*101/1000000</f>
        <v>2943.3383640000002</v>
      </c>
      <c r="H85" s="100">
        <v>69257</v>
      </c>
      <c r="I85" s="101">
        <v>43.04</v>
      </c>
      <c r="J85" s="100">
        <v>1305</v>
      </c>
      <c r="K85" s="100">
        <v>801</v>
      </c>
      <c r="L85" s="100">
        <v>1008.33</v>
      </c>
      <c r="M85" s="100">
        <v>8175</v>
      </c>
      <c r="N85" s="113">
        <f t="shared" si="5"/>
        <v>69.833910810000006</v>
      </c>
    </row>
    <row r="86" spans="1:14">
      <c r="A86" s="23" t="s">
        <v>5</v>
      </c>
      <c r="B86" s="13" t="s">
        <v>86</v>
      </c>
      <c r="C86" s="22" t="s">
        <v>100</v>
      </c>
      <c r="D86" s="62" t="s">
        <v>652</v>
      </c>
      <c r="E86" s="100">
        <f>2*23936328</f>
        <v>47872656</v>
      </c>
      <c r="F86" s="100">
        <f t="shared" si="6"/>
        <v>100</v>
      </c>
      <c r="G86" s="100">
        <f>E86*100/1000000</f>
        <v>4787.2655999999997</v>
      </c>
      <c r="H86" s="100">
        <v>6229</v>
      </c>
      <c r="I86" s="101">
        <v>43.85</v>
      </c>
      <c r="J86" s="100">
        <v>1140</v>
      </c>
      <c r="K86" s="100">
        <v>672</v>
      </c>
      <c r="L86" s="100">
        <v>886.39</v>
      </c>
      <c r="M86" s="100">
        <v>7914</v>
      </c>
      <c r="N86" s="113">
        <f t="shared" si="5"/>
        <v>5.5213233099999997</v>
      </c>
    </row>
    <row r="87" spans="1:14">
      <c r="A87" s="23" t="s">
        <v>5</v>
      </c>
      <c r="B87" s="13" t="s">
        <v>86</v>
      </c>
      <c r="C87" s="22" t="s">
        <v>99</v>
      </c>
      <c r="D87" s="62" t="s">
        <v>638</v>
      </c>
      <c r="E87" s="100">
        <f>2*14310142</f>
        <v>28620284</v>
      </c>
      <c r="F87" s="100">
        <f t="shared" si="6"/>
        <v>101</v>
      </c>
      <c r="G87" s="100">
        <f>E87*101/1000000</f>
        <v>2890.6486839999998</v>
      </c>
      <c r="H87" s="100">
        <v>51293</v>
      </c>
      <c r="I87" s="101">
        <v>43.84</v>
      </c>
      <c r="J87" s="100">
        <v>1221</v>
      </c>
      <c r="K87" s="100">
        <v>753</v>
      </c>
      <c r="L87" s="100">
        <v>962.69</v>
      </c>
      <c r="M87" s="100">
        <v>10299</v>
      </c>
      <c r="N87" s="113">
        <f t="shared" si="5"/>
        <v>49.37925817</v>
      </c>
    </row>
    <row r="88" spans="1:14">
      <c r="A88" s="23" t="s">
        <v>5</v>
      </c>
      <c r="B88" s="13" t="s">
        <v>86</v>
      </c>
      <c r="C88" s="22" t="s">
        <v>101</v>
      </c>
      <c r="D88" s="62" t="s">
        <v>670</v>
      </c>
      <c r="E88" s="100">
        <v>34261476</v>
      </c>
      <c r="F88" s="100">
        <f t="shared" si="6"/>
        <v>149.99353793164079</v>
      </c>
      <c r="G88" s="100">
        <v>5139</v>
      </c>
      <c r="H88" s="100">
        <v>105897</v>
      </c>
      <c r="I88" s="101">
        <v>43.73</v>
      </c>
      <c r="J88" s="100">
        <v>1020</v>
      </c>
      <c r="K88" s="100">
        <v>657</v>
      </c>
      <c r="L88" s="100">
        <v>826.55</v>
      </c>
      <c r="M88" s="100">
        <v>6612</v>
      </c>
      <c r="N88" s="113">
        <f t="shared" si="5"/>
        <v>87.52916535</v>
      </c>
    </row>
    <row r="89" spans="1:14">
      <c r="A89" s="23" t="s">
        <v>5</v>
      </c>
      <c r="B89" s="13" t="s">
        <v>102</v>
      </c>
      <c r="C89" s="22" t="s">
        <v>6322</v>
      </c>
      <c r="D89" s="75" t="s">
        <v>652</v>
      </c>
      <c r="E89" s="100">
        <f>2*13667843</f>
        <v>27335686</v>
      </c>
      <c r="F89" s="100">
        <f>G89*1000000/E89</f>
        <v>101</v>
      </c>
      <c r="G89" s="100">
        <f>E89*101/1000000</f>
        <v>2760.904286</v>
      </c>
      <c r="H89" s="100">
        <v>102862</v>
      </c>
      <c r="I89" s="101">
        <v>43.15</v>
      </c>
      <c r="J89" s="100">
        <v>1164</v>
      </c>
      <c r="K89" s="100">
        <v>732</v>
      </c>
      <c r="L89" s="100">
        <v>927.29</v>
      </c>
      <c r="M89" s="100">
        <v>8937</v>
      </c>
      <c r="N89" s="113">
        <f>L89*H89/1000000</f>
        <v>95.382903979999995</v>
      </c>
    </row>
    <row r="90" spans="1:14">
      <c r="A90" s="23" t="s">
        <v>5</v>
      </c>
      <c r="B90" s="13" t="s">
        <v>86</v>
      </c>
      <c r="C90" s="22" t="s">
        <v>6323</v>
      </c>
      <c r="D90" s="75" t="s">
        <v>649</v>
      </c>
      <c r="E90" s="100">
        <v>37002990</v>
      </c>
      <c r="F90" s="100">
        <f t="shared" si="6"/>
        <v>149.98787935785731</v>
      </c>
      <c r="G90" s="100">
        <v>5550</v>
      </c>
      <c r="H90" s="100">
        <v>128416</v>
      </c>
      <c r="I90" s="101">
        <v>43.1</v>
      </c>
      <c r="J90" s="100">
        <v>1107</v>
      </c>
      <c r="K90" s="100">
        <v>678</v>
      </c>
      <c r="L90" s="100">
        <v>879.99</v>
      </c>
      <c r="M90" s="100">
        <v>11658</v>
      </c>
      <c r="N90" s="113">
        <f t="shared" si="5"/>
        <v>113.00479584</v>
      </c>
    </row>
    <row r="91" spans="1:14">
      <c r="A91" s="23" t="s">
        <v>5</v>
      </c>
      <c r="B91" s="13" t="s">
        <v>86</v>
      </c>
      <c r="C91" s="22" t="s">
        <v>103</v>
      </c>
      <c r="D91" s="62" t="s">
        <v>409</v>
      </c>
      <c r="E91" s="100">
        <v>34985502</v>
      </c>
      <c r="F91" s="100">
        <f t="shared" si="6"/>
        <v>150.00499349702056</v>
      </c>
      <c r="G91" s="100">
        <v>5248</v>
      </c>
      <c r="H91" s="100">
        <v>96335</v>
      </c>
      <c r="I91" s="101">
        <v>43.53</v>
      </c>
      <c r="J91" s="100">
        <v>1134</v>
      </c>
      <c r="K91" s="100">
        <v>678</v>
      </c>
      <c r="L91" s="100">
        <v>902.81</v>
      </c>
      <c r="M91" s="100">
        <v>10743</v>
      </c>
      <c r="N91" s="113">
        <f t="shared" si="5"/>
        <v>86.972201349999992</v>
      </c>
    </row>
    <row r="92" spans="1:14">
      <c r="A92" s="23" t="s">
        <v>5</v>
      </c>
      <c r="B92" s="13" t="s">
        <v>106</v>
      </c>
      <c r="C92" s="22" t="s">
        <v>107</v>
      </c>
      <c r="D92" s="62" t="s">
        <v>709</v>
      </c>
      <c r="E92" s="100" t="s">
        <v>527</v>
      </c>
      <c r="F92" s="100" t="s">
        <v>648</v>
      </c>
      <c r="G92" s="100" t="s">
        <v>527</v>
      </c>
      <c r="H92" s="100">
        <v>35744</v>
      </c>
      <c r="I92" s="101">
        <v>43.33</v>
      </c>
      <c r="J92" s="100">
        <v>699</v>
      </c>
      <c r="K92" s="100">
        <v>522</v>
      </c>
      <c r="L92" s="100">
        <v>625.36</v>
      </c>
      <c r="M92" s="100">
        <v>5400</v>
      </c>
      <c r="N92" s="113">
        <f t="shared" si="5"/>
        <v>22.352867839999998</v>
      </c>
    </row>
    <row r="93" spans="1:14">
      <c r="A93" s="23" t="s">
        <v>5</v>
      </c>
      <c r="B93" s="13" t="s">
        <v>86</v>
      </c>
      <c r="C93" s="22" t="s">
        <v>104</v>
      </c>
      <c r="D93" s="62" t="s">
        <v>858</v>
      </c>
      <c r="E93" s="100">
        <f>2*30195171</f>
        <v>60390342</v>
      </c>
      <c r="F93" s="100">
        <f>G93*1000000/E93</f>
        <v>120</v>
      </c>
      <c r="G93" s="100">
        <f>E93*120/1000000</f>
        <v>7246.8410400000002</v>
      </c>
      <c r="H93" s="100">
        <v>102166</v>
      </c>
      <c r="I93" s="101">
        <v>42.78</v>
      </c>
      <c r="J93" s="100">
        <v>1155</v>
      </c>
      <c r="K93" s="100">
        <v>687</v>
      </c>
      <c r="L93" s="100">
        <v>909.04</v>
      </c>
      <c r="M93" s="100">
        <v>11649</v>
      </c>
      <c r="N93" s="113">
        <f t="shared" si="5"/>
        <v>92.872980639999994</v>
      </c>
    </row>
    <row r="94" spans="1:14">
      <c r="A94" s="23" t="s">
        <v>5</v>
      </c>
      <c r="B94" s="13" t="s">
        <v>108</v>
      </c>
      <c r="C94" s="22" t="s">
        <v>109</v>
      </c>
      <c r="D94" s="62" t="s">
        <v>731</v>
      </c>
      <c r="E94" s="100">
        <f>2*13270022</f>
        <v>26540044</v>
      </c>
      <c r="F94" s="100">
        <f>G94*1000000/E94</f>
        <v>101</v>
      </c>
      <c r="G94" s="100">
        <f>E94*101/1000000</f>
        <v>2680.5444440000001</v>
      </c>
      <c r="H94" s="100">
        <v>53645</v>
      </c>
      <c r="I94" s="101">
        <v>43.01</v>
      </c>
      <c r="J94" s="100">
        <v>1212</v>
      </c>
      <c r="K94" s="100">
        <v>759</v>
      </c>
      <c r="L94" s="100">
        <v>958.37</v>
      </c>
      <c r="M94" s="100">
        <v>8717</v>
      </c>
      <c r="N94" s="113">
        <f t="shared" si="5"/>
        <v>51.411758649999996</v>
      </c>
    </row>
    <row r="95" spans="1:14">
      <c r="A95" s="23" t="s">
        <v>5</v>
      </c>
      <c r="B95" s="13" t="s">
        <v>86</v>
      </c>
      <c r="C95" s="22" t="s">
        <v>110</v>
      </c>
      <c r="D95" s="62" t="s">
        <v>649</v>
      </c>
      <c r="E95" s="100">
        <f>2*13724139</f>
        <v>27448278</v>
      </c>
      <c r="F95" s="100">
        <f>G95*1000000/E95</f>
        <v>101</v>
      </c>
      <c r="G95" s="100">
        <f>E95*101/1000000</f>
        <v>2772.2760779999999</v>
      </c>
      <c r="H95" s="100">
        <v>71690</v>
      </c>
      <c r="I95" s="101">
        <v>42.67</v>
      </c>
      <c r="J95" s="100">
        <v>1164</v>
      </c>
      <c r="K95" s="100">
        <v>696</v>
      </c>
      <c r="L95" s="100">
        <v>912.59</v>
      </c>
      <c r="M95" s="100">
        <v>11832</v>
      </c>
      <c r="N95" s="113">
        <f t="shared" si="5"/>
        <v>65.423577100000003</v>
      </c>
    </row>
    <row r="96" spans="1:14">
      <c r="A96" s="23" t="s">
        <v>5</v>
      </c>
      <c r="B96" s="13" t="s">
        <v>86</v>
      </c>
      <c r="C96" s="22" t="s">
        <v>111</v>
      </c>
      <c r="D96" s="62" t="s">
        <v>637</v>
      </c>
      <c r="E96" s="100">
        <f>10329857*2</f>
        <v>20659714</v>
      </c>
      <c r="F96" s="100">
        <f>G96*1000000/E96</f>
        <v>100.99999999999999</v>
      </c>
      <c r="G96" s="100">
        <f>E96*101/1000000</f>
        <v>2086.6311139999998</v>
      </c>
      <c r="H96" s="100">
        <v>42763</v>
      </c>
      <c r="I96" s="101">
        <v>42.92</v>
      </c>
      <c r="J96" s="100">
        <v>1149</v>
      </c>
      <c r="K96" s="100">
        <v>726</v>
      </c>
      <c r="L96" s="100">
        <v>906.81</v>
      </c>
      <c r="M96" s="100">
        <v>5475</v>
      </c>
      <c r="N96" s="113">
        <f t="shared" si="5"/>
        <v>38.77791603</v>
      </c>
    </row>
    <row r="97" spans="1:14">
      <c r="A97" s="23" t="s">
        <v>5</v>
      </c>
      <c r="B97" s="13" t="s">
        <v>108</v>
      </c>
      <c r="C97" s="22" t="s">
        <v>112</v>
      </c>
      <c r="D97" s="62" t="s">
        <v>703</v>
      </c>
      <c r="E97" s="100">
        <f>1*36861616</f>
        <v>36861616</v>
      </c>
      <c r="F97" s="100">
        <v>100</v>
      </c>
      <c r="G97" s="100">
        <f>E97*101/1000000</f>
        <v>3723.023216</v>
      </c>
      <c r="H97" s="100">
        <v>32451</v>
      </c>
      <c r="I97" s="101">
        <v>43.31</v>
      </c>
      <c r="J97" s="100">
        <v>975</v>
      </c>
      <c r="K97" s="100">
        <v>672</v>
      </c>
      <c r="L97" s="100">
        <v>797.68</v>
      </c>
      <c r="M97" s="100">
        <v>4095</v>
      </c>
      <c r="N97" s="113">
        <f t="shared" si="5"/>
        <v>25.885513679999999</v>
      </c>
    </row>
    <row r="98" spans="1:14">
      <c r="A98" s="23" t="s">
        <v>5</v>
      </c>
      <c r="B98" s="13" t="s">
        <v>114</v>
      </c>
      <c r="C98" s="22" t="s">
        <v>115</v>
      </c>
      <c r="D98" s="62" t="s">
        <v>637</v>
      </c>
      <c r="E98" s="102">
        <f>(1544801+8680756)*2</f>
        <v>20451114</v>
      </c>
      <c r="F98" s="100">
        <f t="shared" ref="F98:F106" si="7">G98*1000000/E98</f>
        <v>101.00000000000001</v>
      </c>
      <c r="G98" s="102">
        <f>E98*101/1000000</f>
        <v>2065.5625140000002</v>
      </c>
      <c r="H98" s="100">
        <v>56392</v>
      </c>
      <c r="I98" s="101">
        <v>43.2</v>
      </c>
      <c r="J98" s="100">
        <v>1035</v>
      </c>
      <c r="K98" s="100">
        <v>651</v>
      </c>
      <c r="L98" s="100">
        <v>838.28</v>
      </c>
      <c r="M98" s="100">
        <v>8160</v>
      </c>
      <c r="N98" s="113">
        <f t="shared" si="5"/>
        <v>47.272285759999995</v>
      </c>
    </row>
    <row r="99" spans="1:14">
      <c r="A99" s="23" t="s">
        <v>5</v>
      </c>
      <c r="B99" s="13" t="s">
        <v>116</v>
      </c>
      <c r="C99" s="30" t="s">
        <v>117</v>
      </c>
      <c r="D99" s="62" t="s">
        <v>409</v>
      </c>
      <c r="E99" s="102">
        <f>15412945*2</f>
        <v>30825890</v>
      </c>
      <c r="F99" s="100">
        <f t="shared" si="7"/>
        <v>151.0094274650302</v>
      </c>
      <c r="G99" s="102">
        <v>4655</v>
      </c>
      <c r="H99" s="100">
        <v>111648</v>
      </c>
      <c r="I99" s="101">
        <v>42.75</v>
      </c>
      <c r="J99" s="100">
        <v>1053</v>
      </c>
      <c r="K99" s="100">
        <v>672</v>
      </c>
      <c r="L99" s="100">
        <v>856.07</v>
      </c>
      <c r="M99" s="100">
        <v>9351</v>
      </c>
      <c r="N99" s="113">
        <f t="shared" si="5"/>
        <v>95.578503359999999</v>
      </c>
    </row>
    <row r="100" spans="1:14">
      <c r="A100" s="23" t="s">
        <v>5</v>
      </c>
      <c r="B100" s="13" t="s">
        <v>116</v>
      </c>
      <c r="C100" s="22" t="s">
        <v>118</v>
      </c>
      <c r="D100" s="62" t="s">
        <v>638</v>
      </c>
      <c r="E100" s="100">
        <f>16632464*2</f>
        <v>33264928</v>
      </c>
      <c r="F100" s="100">
        <f t="shared" si="7"/>
        <v>101</v>
      </c>
      <c r="G100" s="100">
        <f>E100*101/1000000</f>
        <v>3359.757728</v>
      </c>
      <c r="H100" s="100">
        <v>55491</v>
      </c>
      <c r="I100" s="101">
        <v>42.55</v>
      </c>
      <c r="J100" s="100">
        <v>1224</v>
      </c>
      <c r="K100" s="100">
        <v>744</v>
      </c>
      <c r="L100" s="100">
        <v>967.59</v>
      </c>
      <c r="M100" s="100">
        <v>11682</v>
      </c>
      <c r="N100" s="113">
        <f t="shared" si="5"/>
        <v>53.692536690000004</v>
      </c>
    </row>
    <row r="101" spans="1:14">
      <c r="A101" s="23" t="s">
        <v>5</v>
      </c>
      <c r="B101" s="13" t="s">
        <v>116</v>
      </c>
      <c r="C101" s="22" t="s">
        <v>119</v>
      </c>
      <c r="D101" s="62" t="s">
        <v>637</v>
      </c>
      <c r="E101" s="102">
        <f>12208636*2</f>
        <v>24417272</v>
      </c>
      <c r="F101" s="100">
        <f t="shared" si="7"/>
        <v>101</v>
      </c>
      <c r="G101" s="102">
        <f>E101*101/1000000</f>
        <v>2466.144472</v>
      </c>
      <c r="H101" s="100">
        <v>43789</v>
      </c>
      <c r="I101" s="101">
        <v>42.63</v>
      </c>
      <c r="J101" s="100">
        <v>1224</v>
      </c>
      <c r="K101" s="100">
        <v>738</v>
      </c>
      <c r="L101" s="100">
        <v>964</v>
      </c>
      <c r="M101" s="100">
        <v>12825</v>
      </c>
      <c r="N101" s="113">
        <f t="shared" si="5"/>
        <v>42.212595999999998</v>
      </c>
    </row>
    <row r="102" spans="1:14">
      <c r="A102" s="23" t="s">
        <v>5</v>
      </c>
      <c r="B102" s="13" t="s">
        <v>116</v>
      </c>
      <c r="C102" s="22" t="s">
        <v>5944</v>
      </c>
      <c r="D102" s="75" t="s">
        <v>409</v>
      </c>
      <c r="E102" s="100">
        <f>2*16259132</f>
        <v>32518264</v>
      </c>
      <c r="F102" s="100">
        <f>G102*1000000/E102</f>
        <v>101</v>
      </c>
      <c r="G102" s="100">
        <f>E102*101/1000000</f>
        <v>3284.3446640000002</v>
      </c>
      <c r="H102" s="100">
        <v>66742</v>
      </c>
      <c r="I102" s="101">
        <v>42.24</v>
      </c>
      <c r="J102" s="100">
        <v>1209</v>
      </c>
      <c r="K102" s="100">
        <v>732</v>
      </c>
      <c r="L102" s="100">
        <v>955.16</v>
      </c>
      <c r="M102" s="100">
        <v>16257</v>
      </c>
      <c r="N102" s="113">
        <f>L102*H102/1000000</f>
        <v>63.749288719999996</v>
      </c>
    </row>
    <row r="103" spans="1:14">
      <c r="A103" s="23" t="s">
        <v>5</v>
      </c>
      <c r="B103" s="13" t="s">
        <v>116</v>
      </c>
      <c r="C103" s="30" t="s">
        <v>120</v>
      </c>
      <c r="D103" s="78" t="s">
        <v>663</v>
      </c>
      <c r="E103" s="100">
        <v>43897270</v>
      </c>
      <c r="F103" s="100">
        <f t="shared" si="7"/>
        <v>150.00932859833881</v>
      </c>
      <c r="G103" s="105">
        <v>6585</v>
      </c>
      <c r="H103" s="100">
        <v>116983</v>
      </c>
      <c r="I103" s="101">
        <v>42.38</v>
      </c>
      <c r="J103" s="100">
        <v>1164</v>
      </c>
      <c r="K103" s="100">
        <v>693</v>
      </c>
      <c r="L103" s="100">
        <v>917.87</v>
      </c>
      <c r="M103" s="100">
        <v>12654</v>
      </c>
      <c r="N103" s="113">
        <f t="shared" si="5"/>
        <v>107.37518621</v>
      </c>
    </row>
    <row r="104" spans="1:14">
      <c r="A104" s="23" t="s">
        <v>5</v>
      </c>
      <c r="B104" s="13" t="s">
        <v>116</v>
      </c>
      <c r="C104" s="30" t="s">
        <v>857</v>
      </c>
      <c r="D104" s="62" t="s">
        <v>853</v>
      </c>
      <c r="E104" s="100">
        <f>57201616</f>
        <v>57201616</v>
      </c>
      <c r="F104" s="100">
        <f t="shared" si="7"/>
        <v>100</v>
      </c>
      <c r="G104" s="100">
        <f>E104*100/1000000</f>
        <v>5720.1616000000004</v>
      </c>
      <c r="H104" s="100">
        <v>43256</v>
      </c>
      <c r="I104" s="101">
        <v>42.52</v>
      </c>
      <c r="J104" s="100">
        <v>1251</v>
      </c>
      <c r="K104" s="100">
        <v>762</v>
      </c>
      <c r="L104" s="100">
        <v>984.79</v>
      </c>
      <c r="M104" s="100">
        <v>11685</v>
      </c>
      <c r="N104" s="113">
        <f t="shared" si="5"/>
        <v>42.598076240000005</v>
      </c>
    </row>
    <row r="105" spans="1:14">
      <c r="A105" s="23" t="s">
        <v>5</v>
      </c>
      <c r="B105" s="13" t="s">
        <v>116</v>
      </c>
      <c r="C105" s="30" t="s">
        <v>121</v>
      </c>
      <c r="D105" s="78" t="s">
        <v>669</v>
      </c>
      <c r="E105" s="100">
        <v>36979834</v>
      </c>
      <c r="F105" s="100">
        <f t="shared" si="7"/>
        <v>150.00067333996145</v>
      </c>
      <c r="G105" s="105">
        <v>5547</v>
      </c>
      <c r="H105" s="100">
        <v>100632</v>
      </c>
      <c r="I105" s="101">
        <v>42.09</v>
      </c>
      <c r="J105" s="100">
        <v>1191</v>
      </c>
      <c r="K105" s="100">
        <v>687</v>
      </c>
      <c r="L105" s="100">
        <v>934.85</v>
      </c>
      <c r="M105" s="100">
        <v>10827</v>
      </c>
      <c r="N105" s="113">
        <f t="shared" si="5"/>
        <v>94.075825199999997</v>
      </c>
    </row>
    <row r="106" spans="1:14">
      <c r="A106" s="23" t="s">
        <v>5</v>
      </c>
      <c r="B106" s="13" t="s">
        <v>116</v>
      </c>
      <c r="C106" s="22" t="s">
        <v>122</v>
      </c>
      <c r="D106" s="62" t="s">
        <v>668</v>
      </c>
      <c r="E106" s="100">
        <f>2*16438089</f>
        <v>32876178</v>
      </c>
      <c r="F106" s="100">
        <f t="shared" si="7"/>
        <v>101</v>
      </c>
      <c r="G106" s="100">
        <f>101*E106/1000000</f>
        <v>3320.493978</v>
      </c>
      <c r="H106" s="100">
        <v>78949</v>
      </c>
      <c r="I106" s="101">
        <v>41.84</v>
      </c>
      <c r="J106" s="100">
        <v>1089</v>
      </c>
      <c r="K106" s="100">
        <v>654</v>
      </c>
      <c r="L106" s="100">
        <v>866.83</v>
      </c>
      <c r="M106" s="100">
        <v>13623</v>
      </c>
      <c r="N106" s="113">
        <f t="shared" si="5"/>
        <v>68.435361670000006</v>
      </c>
    </row>
    <row r="107" spans="1:14">
      <c r="A107" s="23" t="s">
        <v>5</v>
      </c>
      <c r="B107" s="13" t="s">
        <v>123</v>
      </c>
      <c r="C107" s="22" t="s">
        <v>124</v>
      </c>
      <c r="D107" s="62" t="s">
        <v>655</v>
      </c>
      <c r="E107" s="100">
        <f>32714637*2</f>
        <v>65429274</v>
      </c>
      <c r="F107" s="100">
        <v>108</v>
      </c>
      <c r="G107" s="100">
        <f>E107*108/1000000</f>
        <v>7066.3615920000002</v>
      </c>
      <c r="H107" s="100">
        <v>99865</v>
      </c>
      <c r="I107" s="101">
        <v>43.14</v>
      </c>
      <c r="J107" s="100">
        <v>990</v>
      </c>
      <c r="K107" s="100">
        <v>660</v>
      </c>
      <c r="L107" s="100">
        <v>820.19</v>
      </c>
      <c r="M107" s="100">
        <v>7662</v>
      </c>
      <c r="N107" s="113">
        <f t="shared" si="5"/>
        <v>81.908274350000013</v>
      </c>
    </row>
    <row r="108" spans="1:14">
      <c r="A108" s="23" t="s">
        <v>5</v>
      </c>
      <c r="B108" s="13" t="s">
        <v>125</v>
      </c>
      <c r="C108" s="22" t="s">
        <v>126</v>
      </c>
      <c r="D108" s="62" t="s">
        <v>649</v>
      </c>
      <c r="E108" s="100">
        <f>2*31118846</f>
        <v>62237692</v>
      </c>
      <c r="F108" s="100">
        <f t="shared" ref="F108:F118" si="8">G108*1000000/E108</f>
        <v>108</v>
      </c>
      <c r="G108" s="100">
        <f>E108*108/1000000</f>
        <v>6721.670736</v>
      </c>
      <c r="H108" s="100">
        <v>68403</v>
      </c>
      <c r="I108" s="101">
        <v>42.92</v>
      </c>
      <c r="J108" s="100">
        <v>1104</v>
      </c>
      <c r="K108" s="100">
        <v>720</v>
      </c>
      <c r="L108" s="100">
        <v>890.23</v>
      </c>
      <c r="M108" s="100">
        <v>6765</v>
      </c>
      <c r="N108" s="113">
        <f t="shared" si="5"/>
        <v>60.89440269</v>
      </c>
    </row>
    <row r="109" spans="1:14">
      <c r="A109" s="23" t="s">
        <v>5</v>
      </c>
      <c r="B109" s="13" t="s">
        <v>125</v>
      </c>
      <c r="C109" s="22" t="s">
        <v>127</v>
      </c>
      <c r="D109" s="75" t="s">
        <v>679</v>
      </c>
      <c r="E109" s="100">
        <f>2*9883232</f>
        <v>19766464</v>
      </c>
      <c r="F109" s="100">
        <f t="shared" si="8"/>
        <v>101</v>
      </c>
      <c r="G109" s="100">
        <f>E109*101/1000000</f>
        <v>1996.4128639999999</v>
      </c>
      <c r="H109" s="100">
        <v>76974</v>
      </c>
      <c r="I109" s="101">
        <v>42.83</v>
      </c>
      <c r="J109" s="100">
        <v>1170</v>
      </c>
      <c r="K109" s="100">
        <v>720</v>
      </c>
      <c r="L109" s="100">
        <v>922.73</v>
      </c>
      <c r="M109" s="100">
        <v>13971</v>
      </c>
      <c r="N109" s="113">
        <f t="shared" si="5"/>
        <v>71.026219019999999</v>
      </c>
    </row>
    <row r="110" spans="1:14">
      <c r="A110" s="23" t="s">
        <v>5</v>
      </c>
      <c r="B110" s="13" t="s">
        <v>125</v>
      </c>
      <c r="C110" s="30" t="s">
        <v>128</v>
      </c>
      <c r="D110" s="62" t="s">
        <v>409</v>
      </c>
      <c r="E110" s="100">
        <v>42060082</v>
      </c>
      <c r="F110" s="100">
        <f t="shared" si="8"/>
        <v>149.99970756119782</v>
      </c>
      <c r="G110" s="100">
        <v>6309</v>
      </c>
      <c r="H110" s="100">
        <v>89821</v>
      </c>
      <c r="I110" s="101">
        <v>42.71</v>
      </c>
      <c r="J110" s="100">
        <v>1068</v>
      </c>
      <c r="K110" s="100">
        <v>684</v>
      </c>
      <c r="L110" s="100">
        <v>863.8</v>
      </c>
      <c r="M110" s="100">
        <v>7215</v>
      </c>
      <c r="N110" s="113">
        <f t="shared" si="5"/>
        <v>77.587379799999994</v>
      </c>
    </row>
    <row r="111" spans="1:14">
      <c r="A111" s="23" t="s">
        <v>5</v>
      </c>
      <c r="B111" s="13" t="s">
        <v>125</v>
      </c>
      <c r="C111" s="76" t="s">
        <v>129</v>
      </c>
      <c r="D111" s="78" t="s">
        <v>525</v>
      </c>
      <c r="E111" s="100">
        <v>23891048</v>
      </c>
      <c r="F111" s="100">
        <f t="shared" si="8"/>
        <v>150.01434847060708</v>
      </c>
      <c r="G111" s="100">
        <v>3584</v>
      </c>
      <c r="H111" s="100">
        <v>55505</v>
      </c>
      <c r="I111" s="101">
        <v>43.96</v>
      </c>
      <c r="J111" s="100">
        <v>990</v>
      </c>
      <c r="K111" s="100">
        <v>669</v>
      </c>
      <c r="L111" s="100">
        <v>805.2</v>
      </c>
      <c r="M111" s="100">
        <v>4062</v>
      </c>
      <c r="N111" s="113">
        <f t="shared" si="5"/>
        <v>44.692625999999997</v>
      </c>
    </row>
    <row r="112" spans="1:14">
      <c r="A112" s="23" t="s">
        <v>5</v>
      </c>
      <c r="B112" s="13" t="s">
        <v>125</v>
      </c>
      <c r="C112" s="22" t="s">
        <v>130</v>
      </c>
      <c r="D112" s="62" t="s">
        <v>637</v>
      </c>
      <c r="E112" s="100">
        <f>2*(4896988+3853702)</f>
        <v>17501380</v>
      </c>
      <c r="F112" s="100">
        <f t="shared" si="8"/>
        <v>101</v>
      </c>
      <c r="G112" s="100">
        <f>E112*101/1000000</f>
        <v>1767.6393800000001</v>
      </c>
      <c r="H112" s="100">
        <v>43681</v>
      </c>
      <c r="I112" s="101">
        <v>43.68</v>
      </c>
      <c r="J112" s="100">
        <v>1128</v>
      </c>
      <c r="K112" s="100">
        <v>708</v>
      </c>
      <c r="L112" s="100">
        <v>898.9</v>
      </c>
      <c r="M112" s="100">
        <v>7881</v>
      </c>
      <c r="N112" s="113">
        <f t="shared" si="5"/>
        <v>39.264850899999999</v>
      </c>
    </row>
    <row r="113" spans="1:14">
      <c r="A113" s="23" t="s">
        <v>5</v>
      </c>
      <c r="B113" s="13" t="s">
        <v>125</v>
      </c>
      <c r="C113" s="30" t="s">
        <v>131</v>
      </c>
      <c r="D113" s="78" t="s">
        <v>667</v>
      </c>
      <c r="E113" s="100">
        <v>32871024</v>
      </c>
      <c r="F113" s="100">
        <f t="shared" si="8"/>
        <v>150.0105381566452</v>
      </c>
      <c r="G113" s="105">
        <v>4931</v>
      </c>
      <c r="H113" s="100">
        <v>84397</v>
      </c>
      <c r="I113" s="101">
        <v>43.46</v>
      </c>
      <c r="J113" s="100">
        <v>1236</v>
      </c>
      <c r="K113" s="100">
        <v>741</v>
      </c>
      <c r="L113" s="100">
        <v>966.96</v>
      </c>
      <c r="M113" s="100">
        <v>10734</v>
      </c>
      <c r="N113" s="113">
        <f t="shared" si="5"/>
        <v>81.608523120000001</v>
      </c>
    </row>
    <row r="114" spans="1:14">
      <c r="A114" s="23" t="s">
        <v>5</v>
      </c>
      <c r="B114" s="13" t="s">
        <v>125</v>
      </c>
      <c r="C114" s="22" t="s">
        <v>132</v>
      </c>
      <c r="D114" s="75" t="s">
        <v>409</v>
      </c>
      <c r="E114" s="100">
        <f>2*15648205</f>
        <v>31296410</v>
      </c>
      <c r="F114" s="100">
        <f t="shared" si="8"/>
        <v>101</v>
      </c>
      <c r="G114" s="100">
        <f>E114*101/1000000</f>
        <v>3160.93741</v>
      </c>
      <c r="H114" s="100">
        <v>56174</v>
      </c>
      <c r="I114" s="101">
        <v>43.81</v>
      </c>
      <c r="J114" s="100">
        <v>1242</v>
      </c>
      <c r="K114" s="100">
        <v>765</v>
      </c>
      <c r="L114" s="100">
        <v>977.95</v>
      </c>
      <c r="M114" s="100">
        <v>12006</v>
      </c>
      <c r="N114" s="113">
        <f t="shared" si="5"/>
        <v>54.935363300000006</v>
      </c>
    </row>
    <row r="115" spans="1:14">
      <c r="A115" s="23" t="s">
        <v>5</v>
      </c>
      <c r="B115" s="13" t="s">
        <v>125</v>
      </c>
      <c r="C115" s="30" t="s">
        <v>133</v>
      </c>
      <c r="D115" s="78" t="s">
        <v>651</v>
      </c>
      <c r="E115" s="100">
        <v>33146010</v>
      </c>
      <c r="F115" s="100">
        <f t="shared" si="8"/>
        <v>150.00297170006283</v>
      </c>
      <c r="G115" s="105">
        <v>4972</v>
      </c>
      <c r="H115" s="100">
        <v>16148</v>
      </c>
      <c r="I115" s="101">
        <v>42.13</v>
      </c>
      <c r="J115" s="100">
        <v>375</v>
      </c>
      <c r="K115" s="100">
        <v>354</v>
      </c>
      <c r="L115" s="100">
        <v>390.16</v>
      </c>
      <c r="M115" s="100">
        <v>1668</v>
      </c>
      <c r="N115" s="113">
        <f t="shared" si="5"/>
        <v>6.3003036800000007</v>
      </c>
    </row>
    <row r="116" spans="1:14">
      <c r="A116" s="23" t="s">
        <v>5</v>
      </c>
      <c r="B116" s="13" t="s">
        <v>134</v>
      </c>
      <c r="C116" s="22" t="s">
        <v>135</v>
      </c>
      <c r="D116" s="62" t="s">
        <v>409</v>
      </c>
      <c r="E116" s="100">
        <v>36273180</v>
      </c>
      <c r="F116" s="100">
        <f t="shared" si="8"/>
        <v>150.000634077299</v>
      </c>
      <c r="G116" s="100">
        <v>5441</v>
      </c>
      <c r="H116" s="100">
        <v>128578</v>
      </c>
      <c r="I116" s="101">
        <v>44.19</v>
      </c>
      <c r="J116" s="100">
        <v>1035</v>
      </c>
      <c r="K116" s="100">
        <v>672</v>
      </c>
      <c r="L116" s="100">
        <v>849.96</v>
      </c>
      <c r="M116" s="100">
        <v>10725</v>
      </c>
      <c r="N116" s="113">
        <f t="shared" si="5"/>
        <v>109.28615688000001</v>
      </c>
    </row>
    <row r="117" spans="1:14">
      <c r="A117" s="23" t="s">
        <v>5</v>
      </c>
      <c r="B117" s="13" t="s">
        <v>134</v>
      </c>
      <c r="C117" s="22" t="s">
        <v>136</v>
      </c>
      <c r="D117" s="75" t="s">
        <v>652</v>
      </c>
      <c r="E117" s="100">
        <f>2*13127116</f>
        <v>26254232</v>
      </c>
      <c r="F117" s="100">
        <f t="shared" si="8"/>
        <v>101</v>
      </c>
      <c r="G117" s="100">
        <f>E117*101/1000000</f>
        <v>2651.677432</v>
      </c>
      <c r="H117" s="100">
        <v>67990</v>
      </c>
      <c r="I117" s="101">
        <v>43.69</v>
      </c>
      <c r="J117" s="100">
        <v>1230</v>
      </c>
      <c r="K117" s="100">
        <v>786</v>
      </c>
      <c r="L117" s="100">
        <v>981.04</v>
      </c>
      <c r="M117" s="100">
        <v>10875</v>
      </c>
      <c r="N117" s="113">
        <f t="shared" si="5"/>
        <v>66.700909599999989</v>
      </c>
    </row>
    <row r="118" spans="1:14">
      <c r="A118" s="23" t="s">
        <v>5</v>
      </c>
      <c r="B118" s="13" t="s">
        <v>134</v>
      </c>
      <c r="C118" s="30" t="s">
        <v>137</v>
      </c>
      <c r="D118" s="78" t="s">
        <v>649</v>
      </c>
      <c r="E118" s="100">
        <v>44799412</v>
      </c>
      <c r="F118" s="100">
        <f t="shared" si="8"/>
        <v>150.00196877584017</v>
      </c>
      <c r="G118" s="105">
        <v>6720</v>
      </c>
      <c r="H118" s="100">
        <v>24728</v>
      </c>
      <c r="I118" s="101">
        <v>42.8</v>
      </c>
      <c r="J118" s="100">
        <v>435</v>
      </c>
      <c r="K118" s="100">
        <v>387</v>
      </c>
      <c r="L118" s="100">
        <v>449.17</v>
      </c>
      <c r="M118" s="100">
        <v>2946</v>
      </c>
      <c r="N118" s="113">
        <f t="shared" si="5"/>
        <v>11.107075759999999</v>
      </c>
    </row>
    <row r="119" spans="1:14">
      <c r="A119" s="23" t="s">
        <v>5</v>
      </c>
      <c r="B119" s="13" t="s">
        <v>134</v>
      </c>
      <c r="C119" s="22" t="s">
        <v>138</v>
      </c>
      <c r="D119" s="62" t="s">
        <v>853</v>
      </c>
      <c r="E119" s="100" t="s">
        <v>684</v>
      </c>
      <c r="F119" s="100" t="s">
        <v>698</v>
      </c>
      <c r="G119" s="100" t="s">
        <v>527</v>
      </c>
      <c r="H119" s="100">
        <v>19005</v>
      </c>
      <c r="I119" s="101">
        <v>43.99</v>
      </c>
      <c r="J119" s="100">
        <v>606</v>
      </c>
      <c r="K119" s="100">
        <v>564</v>
      </c>
      <c r="L119" s="100">
        <v>555.99</v>
      </c>
      <c r="M119" s="100">
        <v>858</v>
      </c>
      <c r="N119" s="113">
        <f t="shared" si="5"/>
        <v>10.566589949999999</v>
      </c>
    </row>
    <row r="120" spans="1:14">
      <c r="A120" s="23" t="s">
        <v>5</v>
      </c>
      <c r="B120" s="13" t="s">
        <v>134</v>
      </c>
      <c r="C120" s="22" t="s">
        <v>851</v>
      </c>
      <c r="D120" s="62" t="s">
        <v>852</v>
      </c>
      <c r="E120" s="100" t="s">
        <v>527</v>
      </c>
      <c r="F120" s="100" t="s">
        <v>698</v>
      </c>
      <c r="G120" s="100" t="s">
        <v>527</v>
      </c>
      <c r="H120" s="100">
        <v>63675</v>
      </c>
      <c r="I120" s="101">
        <v>42.62</v>
      </c>
      <c r="J120" s="100">
        <v>594</v>
      </c>
      <c r="K120" s="100">
        <v>480</v>
      </c>
      <c r="L120" s="100">
        <v>571.45000000000005</v>
      </c>
      <c r="M120" s="100">
        <v>4476</v>
      </c>
      <c r="N120" s="113">
        <f t="shared" si="5"/>
        <v>36.387078750000001</v>
      </c>
    </row>
    <row r="121" spans="1:14">
      <c r="A121" s="23" t="s">
        <v>5</v>
      </c>
      <c r="B121" s="13" t="s">
        <v>134</v>
      </c>
      <c r="C121" s="22" t="s">
        <v>140</v>
      </c>
      <c r="D121" s="75" t="s">
        <v>649</v>
      </c>
      <c r="E121" s="100">
        <f>12892066*2</f>
        <v>25784132</v>
      </c>
      <c r="F121" s="100">
        <f>G121*1000000/E121</f>
        <v>101</v>
      </c>
      <c r="G121" s="100">
        <f>E121*101/1000000</f>
        <v>2604.1973320000002</v>
      </c>
      <c r="H121" s="100">
        <v>35038</v>
      </c>
      <c r="I121" s="101">
        <v>43.48</v>
      </c>
      <c r="J121" s="100">
        <v>1173</v>
      </c>
      <c r="K121" s="100">
        <v>767</v>
      </c>
      <c r="L121" s="100">
        <v>922.61</v>
      </c>
      <c r="M121" s="100">
        <v>4950</v>
      </c>
      <c r="N121" s="113">
        <f t="shared" si="5"/>
        <v>32.326409179999999</v>
      </c>
    </row>
    <row r="122" spans="1:14">
      <c r="A122" s="23" t="s">
        <v>5</v>
      </c>
      <c r="B122" s="13" t="s">
        <v>134</v>
      </c>
      <c r="C122" s="22" t="s">
        <v>141</v>
      </c>
      <c r="D122" s="62" t="s">
        <v>850</v>
      </c>
      <c r="E122" s="100" t="s">
        <v>527</v>
      </c>
      <c r="F122" s="100" t="s">
        <v>692</v>
      </c>
      <c r="G122" s="100" t="s">
        <v>683</v>
      </c>
      <c r="H122" s="100">
        <v>46300</v>
      </c>
      <c r="I122" s="101">
        <v>42.78</v>
      </c>
      <c r="J122" s="100">
        <v>888</v>
      </c>
      <c r="K122" s="100">
        <v>555</v>
      </c>
      <c r="L122" s="100">
        <v>732.14</v>
      </c>
      <c r="M122" s="100">
        <v>5271</v>
      </c>
      <c r="N122" s="113">
        <f t="shared" si="5"/>
        <v>33.898082000000002</v>
      </c>
    </row>
    <row r="123" spans="1:14">
      <c r="A123" s="23" t="s">
        <v>5</v>
      </c>
      <c r="B123" s="13" t="s">
        <v>142</v>
      </c>
      <c r="C123" s="79" t="s">
        <v>144</v>
      </c>
      <c r="D123" s="80" t="s">
        <v>638</v>
      </c>
      <c r="E123" s="100">
        <v>34854966</v>
      </c>
      <c r="F123" s="100">
        <f t="shared" ref="F123:F129" si="9">G123*1000000/E123</f>
        <v>149.99297374153227</v>
      </c>
      <c r="G123" s="106">
        <v>5228</v>
      </c>
      <c r="H123" s="100">
        <v>142210</v>
      </c>
      <c r="I123" s="101">
        <v>42.46</v>
      </c>
      <c r="J123" s="100">
        <v>1134</v>
      </c>
      <c r="K123" s="100">
        <v>720</v>
      </c>
      <c r="L123" s="100">
        <v>910.45</v>
      </c>
      <c r="M123" s="100">
        <v>5850</v>
      </c>
      <c r="N123" s="113">
        <f t="shared" si="5"/>
        <v>129.47509450000001</v>
      </c>
    </row>
    <row r="124" spans="1:14">
      <c r="A124" s="23" t="s">
        <v>5</v>
      </c>
      <c r="B124" s="13" t="s">
        <v>142</v>
      </c>
      <c r="C124" s="30" t="s">
        <v>143</v>
      </c>
      <c r="D124" s="78" t="s">
        <v>666</v>
      </c>
      <c r="E124" s="100">
        <v>44209212</v>
      </c>
      <c r="F124" s="100">
        <f t="shared" si="9"/>
        <v>149.99136379087687</v>
      </c>
      <c r="G124" s="105">
        <v>6631</v>
      </c>
      <c r="H124" s="100">
        <v>25434</v>
      </c>
      <c r="I124" s="101">
        <v>42.89</v>
      </c>
      <c r="J124" s="100">
        <v>426</v>
      </c>
      <c r="K124" s="100">
        <v>381</v>
      </c>
      <c r="L124" s="100">
        <v>442.07</v>
      </c>
      <c r="M124" s="100">
        <v>2217</v>
      </c>
      <c r="N124" s="113">
        <f t="shared" si="5"/>
        <v>11.24360838</v>
      </c>
    </row>
    <row r="125" spans="1:14">
      <c r="A125" s="23" t="s">
        <v>5</v>
      </c>
      <c r="B125" s="13" t="s">
        <v>142</v>
      </c>
      <c r="C125" s="30" t="s">
        <v>145</v>
      </c>
      <c r="D125" s="78" t="s">
        <v>665</v>
      </c>
      <c r="E125" s="100">
        <v>83850188</v>
      </c>
      <c r="F125" s="100">
        <f t="shared" si="9"/>
        <v>150.00562670175529</v>
      </c>
      <c r="G125" s="105">
        <v>12578</v>
      </c>
      <c r="H125" s="100">
        <v>56685</v>
      </c>
      <c r="I125" s="101">
        <v>43.85</v>
      </c>
      <c r="J125" s="100">
        <v>843</v>
      </c>
      <c r="K125" s="100">
        <v>606</v>
      </c>
      <c r="L125" s="100">
        <v>710.5</v>
      </c>
      <c r="M125" s="100">
        <v>3672</v>
      </c>
      <c r="N125" s="113">
        <f t="shared" si="5"/>
        <v>40.2746925</v>
      </c>
    </row>
    <row r="126" spans="1:14">
      <c r="A126" s="23" t="s">
        <v>5</v>
      </c>
      <c r="B126" s="13" t="s">
        <v>146</v>
      </c>
      <c r="C126" s="30" t="s">
        <v>147</v>
      </c>
      <c r="D126" s="78" t="s">
        <v>663</v>
      </c>
      <c r="E126" s="100">
        <v>46681230</v>
      </c>
      <c r="F126" s="100">
        <f t="shared" si="9"/>
        <v>149.9960476619832</v>
      </c>
      <c r="G126" s="105">
        <v>7002</v>
      </c>
      <c r="H126" s="100">
        <v>25891</v>
      </c>
      <c r="I126" s="101">
        <v>42.85</v>
      </c>
      <c r="J126" s="100">
        <v>411</v>
      </c>
      <c r="K126" s="100">
        <v>375</v>
      </c>
      <c r="L126" s="100">
        <v>426.26</v>
      </c>
      <c r="M126" s="100">
        <v>2079</v>
      </c>
      <c r="N126" s="113">
        <f t="shared" si="5"/>
        <v>11.036297660000001</v>
      </c>
    </row>
    <row r="127" spans="1:14">
      <c r="A127" s="23" t="s">
        <v>5</v>
      </c>
      <c r="B127" s="13" t="s">
        <v>142</v>
      </c>
      <c r="C127" s="30" t="s">
        <v>148</v>
      </c>
      <c r="D127" s="78" t="s">
        <v>664</v>
      </c>
      <c r="E127" s="100">
        <v>57715624</v>
      </c>
      <c r="F127" s="100">
        <f t="shared" si="9"/>
        <v>149.99404667269994</v>
      </c>
      <c r="G127" s="105">
        <v>8657</v>
      </c>
      <c r="H127" s="100">
        <v>30540</v>
      </c>
      <c r="I127" s="101">
        <v>42.25</v>
      </c>
      <c r="J127" s="100">
        <v>420</v>
      </c>
      <c r="K127" s="100">
        <v>378</v>
      </c>
      <c r="L127" s="100">
        <v>435.7</v>
      </c>
      <c r="M127" s="100">
        <v>3000</v>
      </c>
      <c r="N127" s="113">
        <f t="shared" si="5"/>
        <v>13.306278000000001</v>
      </c>
    </row>
    <row r="128" spans="1:14">
      <c r="A128" s="23" t="s">
        <v>5</v>
      </c>
      <c r="B128" s="13" t="s">
        <v>149</v>
      </c>
      <c r="C128" s="30" t="s">
        <v>150</v>
      </c>
      <c r="D128" s="78" t="s">
        <v>662</v>
      </c>
      <c r="E128" s="100">
        <v>47807090</v>
      </c>
      <c r="F128" s="100">
        <f t="shared" si="9"/>
        <v>149.99867174513236</v>
      </c>
      <c r="G128" s="105">
        <v>7171</v>
      </c>
      <c r="H128" s="100">
        <v>25796</v>
      </c>
      <c r="I128" s="101">
        <v>42.54</v>
      </c>
      <c r="J128" s="100">
        <v>420</v>
      </c>
      <c r="K128" s="100">
        <v>378</v>
      </c>
      <c r="L128" s="100">
        <v>432.89</v>
      </c>
      <c r="M128" s="100">
        <v>2412</v>
      </c>
      <c r="N128" s="113">
        <f t="shared" si="5"/>
        <v>11.16683044</v>
      </c>
    </row>
    <row r="129" spans="1:14">
      <c r="A129" s="23" t="s">
        <v>5</v>
      </c>
      <c r="B129" s="13" t="s">
        <v>151</v>
      </c>
      <c r="C129" s="22" t="s">
        <v>152</v>
      </c>
      <c r="D129" s="62" t="s">
        <v>409</v>
      </c>
      <c r="E129" s="100">
        <v>29595214</v>
      </c>
      <c r="F129" s="100">
        <f t="shared" si="9"/>
        <v>126.00010258415432</v>
      </c>
      <c r="G129" s="100">
        <v>3729</v>
      </c>
      <c r="H129" s="100">
        <v>1164</v>
      </c>
      <c r="I129" s="101">
        <v>42.24</v>
      </c>
      <c r="J129" s="100">
        <v>1164</v>
      </c>
      <c r="K129" s="100">
        <v>663</v>
      </c>
      <c r="L129" s="100">
        <v>904.84</v>
      </c>
      <c r="M129" s="100">
        <v>12987</v>
      </c>
      <c r="N129" s="113">
        <f t="shared" si="5"/>
        <v>1.0532337599999999</v>
      </c>
    </row>
    <row r="130" spans="1:14">
      <c r="A130" s="23" t="s">
        <v>5</v>
      </c>
      <c r="B130" s="13" t="s">
        <v>153</v>
      </c>
      <c r="C130" s="30" t="s">
        <v>154</v>
      </c>
      <c r="D130" s="62" t="s">
        <v>649</v>
      </c>
      <c r="E130" s="100">
        <f>1*75080214</f>
        <v>75080214</v>
      </c>
      <c r="F130" s="100">
        <v>101</v>
      </c>
      <c r="G130" s="100">
        <f>E130*101/1000000</f>
        <v>7583.1016140000002</v>
      </c>
      <c r="H130" s="100">
        <v>28910</v>
      </c>
      <c r="I130" s="101">
        <v>42.03</v>
      </c>
      <c r="J130" s="100">
        <v>981</v>
      </c>
      <c r="K130" s="100">
        <v>621</v>
      </c>
      <c r="L130" s="100">
        <v>801.11</v>
      </c>
      <c r="M130" s="100">
        <v>6474</v>
      </c>
      <c r="N130" s="113">
        <f t="shared" si="5"/>
        <v>23.160090100000001</v>
      </c>
    </row>
    <row r="131" spans="1:14">
      <c r="A131" s="23" t="s">
        <v>5</v>
      </c>
      <c r="B131" s="13" t="s">
        <v>153</v>
      </c>
      <c r="C131" s="30" t="s">
        <v>155</v>
      </c>
      <c r="D131" s="62" t="s">
        <v>649</v>
      </c>
      <c r="E131" s="100">
        <f>1*58972619</f>
        <v>58972619</v>
      </c>
      <c r="F131" s="100">
        <f t="shared" ref="F131:F157" si="10">G131*1000000/E131</f>
        <v>101</v>
      </c>
      <c r="G131" s="100">
        <f>E131*101/1000000</f>
        <v>5956.2345189999996</v>
      </c>
      <c r="H131" s="100">
        <v>36567</v>
      </c>
      <c r="I131" s="101">
        <v>42.45</v>
      </c>
      <c r="J131" s="100">
        <v>1167</v>
      </c>
      <c r="K131" s="100">
        <v>735</v>
      </c>
      <c r="L131" s="100">
        <v>925.71</v>
      </c>
      <c r="M131" s="100">
        <v>8397</v>
      </c>
      <c r="N131" s="113">
        <f t="shared" si="5"/>
        <v>33.850437569999997</v>
      </c>
    </row>
    <row r="132" spans="1:14">
      <c r="A132" s="23" t="s">
        <v>5</v>
      </c>
      <c r="B132" s="13" t="s">
        <v>153</v>
      </c>
      <c r="C132" s="22" t="s">
        <v>156</v>
      </c>
      <c r="D132" s="75" t="s">
        <v>649</v>
      </c>
      <c r="E132" s="100">
        <f>2*13933426</f>
        <v>27866852</v>
      </c>
      <c r="F132" s="100">
        <f t="shared" si="10"/>
        <v>101</v>
      </c>
      <c r="G132" s="100">
        <f>E132*101/1000000</f>
        <v>2814.552052</v>
      </c>
      <c r="H132" s="100">
        <v>78569</v>
      </c>
      <c r="I132" s="101">
        <v>42.48</v>
      </c>
      <c r="J132" s="100">
        <v>1158</v>
      </c>
      <c r="K132" s="100">
        <v>708</v>
      </c>
      <c r="L132" s="100">
        <v>919.3</v>
      </c>
      <c r="M132" s="100">
        <v>10752</v>
      </c>
      <c r="N132" s="113">
        <f t="shared" si="5"/>
        <v>72.228481700000003</v>
      </c>
    </row>
    <row r="133" spans="1:14">
      <c r="A133" s="23" t="s">
        <v>5</v>
      </c>
      <c r="B133" s="13" t="s">
        <v>157</v>
      </c>
      <c r="C133" s="76" t="s">
        <v>158</v>
      </c>
      <c r="D133" s="62" t="s">
        <v>409</v>
      </c>
      <c r="E133" s="100">
        <f>27367441*2</f>
        <v>54734882</v>
      </c>
      <c r="F133" s="100">
        <f t="shared" si="10"/>
        <v>151.00059958108616</v>
      </c>
      <c r="G133" s="100">
        <v>8265</v>
      </c>
      <c r="H133" s="100">
        <v>51109</v>
      </c>
      <c r="I133" s="101">
        <v>43.74</v>
      </c>
      <c r="J133" s="100">
        <v>930</v>
      </c>
      <c r="K133" s="100">
        <v>627</v>
      </c>
      <c r="L133" s="100">
        <v>774.79</v>
      </c>
      <c r="M133" s="100">
        <v>5862</v>
      </c>
      <c r="N133" s="113">
        <f t="shared" si="5"/>
        <v>39.598742109999996</v>
      </c>
    </row>
    <row r="134" spans="1:14">
      <c r="A134" s="23" t="s">
        <v>5</v>
      </c>
      <c r="B134" s="13" t="s">
        <v>153</v>
      </c>
      <c r="C134" s="22" t="s">
        <v>159</v>
      </c>
      <c r="D134" s="62" t="s">
        <v>409</v>
      </c>
      <c r="E134" s="102">
        <f>12179693*2</f>
        <v>24359386</v>
      </c>
      <c r="F134" s="100">
        <f t="shared" si="10"/>
        <v>101</v>
      </c>
      <c r="G134" s="102">
        <f>E134*101/1000000</f>
        <v>2460.297986</v>
      </c>
      <c r="H134" s="100">
        <v>58587</v>
      </c>
      <c r="I134" s="101">
        <v>42.52</v>
      </c>
      <c r="J134" s="100">
        <v>1113</v>
      </c>
      <c r="K134" s="100">
        <v>723</v>
      </c>
      <c r="L134" s="100">
        <v>890.75</v>
      </c>
      <c r="M134" s="100">
        <v>5262</v>
      </c>
      <c r="N134" s="113">
        <f t="shared" ref="N134:N195" si="11">L134*H134/1000000</f>
        <v>52.186370250000003</v>
      </c>
    </row>
    <row r="135" spans="1:14">
      <c r="A135" s="23" t="s">
        <v>5</v>
      </c>
      <c r="B135" s="13" t="s">
        <v>153</v>
      </c>
      <c r="C135" s="22" t="s">
        <v>160</v>
      </c>
      <c r="D135" s="62" t="s">
        <v>409</v>
      </c>
      <c r="E135" s="100">
        <f>2*12567492</f>
        <v>25134984</v>
      </c>
      <c r="F135" s="100">
        <f t="shared" si="10"/>
        <v>101</v>
      </c>
      <c r="G135" s="100">
        <f>E135*101/1000000</f>
        <v>2538.6333840000002</v>
      </c>
      <c r="H135" s="100">
        <v>60190</v>
      </c>
      <c r="I135" s="101">
        <v>42.51</v>
      </c>
      <c r="J135" s="100">
        <v>1206</v>
      </c>
      <c r="K135" s="100">
        <v>744</v>
      </c>
      <c r="L135" s="100">
        <v>954.37</v>
      </c>
      <c r="M135" s="100">
        <v>12165</v>
      </c>
      <c r="N135" s="113">
        <f t="shared" si="11"/>
        <v>57.443530299999999</v>
      </c>
    </row>
    <row r="136" spans="1:14">
      <c r="A136" s="23" t="s">
        <v>5</v>
      </c>
      <c r="B136" s="13" t="s">
        <v>162</v>
      </c>
      <c r="C136" s="30" t="s">
        <v>165</v>
      </c>
      <c r="D136" s="78" t="s">
        <v>525</v>
      </c>
      <c r="E136" s="102">
        <f>32313463*2</f>
        <v>64626926</v>
      </c>
      <c r="F136" s="100">
        <f t="shared" si="10"/>
        <v>151.00517081688213</v>
      </c>
      <c r="G136" s="102">
        <v>9759</v>
      </c>
      <c r="H136" s="100">
        <v>48366</v>
      </c>
      <c r="I136" s="101">
        <v>43.53</v>
      </c>
      <c r="J136" s="100">
        <v>954</v>
      </c>
      <c r="K136" s="100">
        <v>648</v>
      </c>
      <c r="L136" s="100">
        <v>788.33</v>
      </c>
      <c r="M136" s="100">
        <v>4290</v>
      </c>
      <c r="N136" s="113">
        <f t="shared" si="11"/>
        <v>38.128368780000002</v>
      </c>
    </row>
    <row r="137" spans="1:14">
      <c r="A137" s="23" t="s">
        <v>5</v>
      </c>
      <c r="B137" s="13" t="s">
        <v>162</v>
      </c>
      <c r="C137" s="30" t="s">
        <v>166</v>
      </c>
      <c r="D137" s="78" t="s">
        <v>649</v>
      </c>
      <c r="E137" s="100">
        <f>32313463*2</f>
        <v>64626926</v>
      </c>
      <c r="F137" s="100">
        <f t="shared" si="10"/>
        <v>151.00517081688213</v>
      </c>
      <c r="G137" s="100">
        <v>9759</v>
      </c>
      <c r="H137" s="100">
        <v>19657</v>
      </c>
      <c r="I137" s="101">
        <v>41.82</v>
      </c>
      <c r="J137" s="100">
        <v>414</v>
      </c>
      <c r="K137" s="100">
        <v>378</v>
      </c>
      <c r="L137" s="100">
        <v>427.05</v>
      </c>
      <c r="M137" s="100">
        <v>2262</v>
      </c>
      <c r="N137" s="113">
        <f t="shared" si="11"/>
        <v>8.3945218500000003</v>
      </c>
    </row>
    <row r="138" spans="1:14">
      <c r="A138" s="23" t="s">
        <v>5</v>
      </c>
      <c r="B138" s="13" t="s">
        <v>162</v>
      </c>
      <c r="C138" s="22" t="s">
        <v>164</v>
      </c>
      <c r="D138" s="62" t="s">
        <v>658</v>
      </c>
      <c r="E138" s="100">
        <f>2*28323733</f>
        <v>56647466</v>
      </c>
      <c r="F138" s="100">
        <f t="shared" si="10"/>
        <v>150</v>
      </c>
      <c r="G138" s="100">
        <f>E138*150/1000000</f>
        <v>8497.1198999999997</v>
      </c>
      <c r="H138" s="100">
        <v>107830</v>
      </c>
      <c r="I138" s="101">
        <v>43.17</v>
      </c>
      <c r="J138" s="100">
        <v>885</v>
      </c>
      <c r="K138" s="100">
        <v>624</v>
      </c>
      <c r="L138" s="100">
        <v>752.74</v>
      </c>
      <c r="M138" s="100">
        <v>6450</v>
      </c>
      <c r="N138" s="113">
        <f t="shared" si="11"/>
        <v>81.167954199999997</v>
      </c>
    </row>
    <row r="139" spans="1:14">
      <c r="A139" s="23" t="s">
        <v>5</v>
      </c>
      <c r="B139" s="13" t="s">
        <v>162</v>
      </c>
      <c r="C139" s="22" t="s">
        <v>163</v>
      </c>
      <c r="D139" s="62" t="s">
        <v>649</v>
      </c>
      <c r="E139" s="100">
        <f>2*17963505</f>
        <v>35927010</v>
      </c>
      <c r="F139" s="100">
        <f t="shared" si="10"/>
        <v>101</v>
      </c>
      <c r="G139" s="100">
        <f>E139*101/1000000</f>
        <v>3628.6280099999999</v>
      </c>
      <c r="H139" s="100">
        <v>72786</v>
      </c>
      <c r="I139" s="101">
        <v>42.73</v>
      </c>
      <c r="J139" s="100">
        <v>1323</v>
      </c>
      <c r="K139" s="100">
        <v>807</v>
      </c>
      <c r="L139" s="100">
        <v>1031.06</v>
      </c>
      <c r="M139" s="100">
        <v>15036</v>
      </c>
      <c r="N139" s="113">
        <f t="shared" si="11"/>
        <v>75.046733160000002</v>
      </c>
    </row>
    <row r="140" spans="1:14">
      <c r="A140" s="23" t="s">
        <v>5</v>
      </c>
      <c r="B140" s="13" t="s">
        <v>162</v>
      </c>
      <c r="C140" s="22" t="s">
        <v>172</v>
      </c>
      <c r="D140" s="62" t="s">
        <v>637</v>
      </c>
      <c r="E140" s="100">
        <f>9816585*2</f>
        <v>19633170</v>
      </c>
      <c r="F140" s="100">
        <f t="shared" si="10"/>
        <v>101</v>
      </c>
      <c r="G140" s="100">
        <f>E140*101/1000000</f>
        <v>1982.9501700000001</v>
      </c>
      <c r="H140" s="100">
        <v>38645</v>
      </c>
      <c r="I140" s="101">
        <v>41.91</v>
      </c>
      <c r="J140" s="100">
        <v>974</v>
      </c>
      <c r="K140" s="100">
        <v>699</v>
      </c>
      <c r="L140" s="100">
        <v>803.28</v>
      </c>
      <c r="M140" s="100">
        <v>2958</v>
      </c>
      <c r="N140" s="113">
        <f t="shared" si="11"/>
        <v>31.042755599999996</v>
      </c>
    </row>
    <row r="141" spans="1:14">
      <c r="A141" s="23" t="s">
        <v>5</v>
      </c>
      <c r="B141" s="13" t="s">
        <v>162</v>
      </c>
      <c r="C141" s="22" t="s">
        <v>173</v>
      </c>
      <c r="D141" s="62" t="s">
        <v>409</v>
      </c>
      <c r="E141" s="100">
        <v>37909492</v>
      </c>
      <c r="F141" s="100">
        <f t="shared" si="10"/>
        <v>149.9888207417815</v>
      </c>
      <c r="G141" s="100">
        <v>5686</v>
      </c>
      <c r="H141" s="100">
        <v>61048</v>
      </c>
      <c r="I141" s="101">
        <v>41.69</v>
      </c>
      <c r="J141" s="100">
        <v>1293</v>
      </c>
      <c r="K141" s="100">
        <v>792</v>
      </c>
      <c r="L141" s="100">
        <v>1023.51</v>
      </c>
      <c r="M141" s="100">
        <v>12663</v>
      </c>
      <c r="N141" s="113">
        <f t="shared" si="11"/>
        <v>62.483238479999997</v>
      </c>
    </row>
    <row r="142" spans="1:14">
      <c r="A142" s="23" t="s">
        <v>5</v>
      </c>
      <c r="B142" s="13" t="s">
        <v>162</v>
      </c>
      <c r="C142" s="22" t="s">
        <v>174</v>
      </c>
      <c r="D142" s="62" t="s">
        <v>409</v>
      </c>
      <c r="E142" s="100">
        <f>2*11184945</f>
        <v>22369890</v>
      </c>
      <c r="F142" s="100">
        <f t="shared" si="10"/>
        <v>101</v>
      </c>
      <c r="G142" s="100">
        <f>E142*101/1000000</f>
        <v>2259.35889</v>
      </c>
      <c r="H142" s="100">
        <v>29138</v>
      </c>
      <c r="I142" s="101">
        <v>42.11</v>
      </c>
      <c r="J142" s="100">
        <v>759</v>
      </c>
      <c r="K142" s="100">
        <v>594</v>
      </c>
      <c r="L142" s="100">
        <v>772.09</v>
      </c>
      <c r="M142" s="100">
        <v>2757</v>
      </c>
      <c r="N142" s="113">
        <f t="shared" si="11"/>
        <v>22.497158420000002</v>
      </c>
    </row>
    <row r="143" spans="1:14">
      <c r="A143" s="23" t="s">
        <v>5</v>
      </c>
      <c r="B143" s="13" t="s">
        <v>162</v>
      </c>
      <c r="C143" s="30" t="s">
        <v>176</v>
      </c>
      <c r="D143" s="78" t="s">
        <v>649</v>
      </c>
      <c r="E143" s="100">
        <f>16486782*2</f>
        <v>32973564</v>
      </c>
      <c r="F143" s="100">
        <f t="shared" si="10"/>
        <v>150.99975240771667</v>
      </c>
      <c r="G143" s="105">
        <v>4979</v>
      </c>
      <c r="H143" s="100">
        <v>85212</v>
      </c>
      <c r="I143" s="101">
        <v>41.47</v>
      </c>
      <c r="J143" s="100">
        <v>1041</v>
      </c>
      <c r="K143" s="100">
        <v>666</v>
      </c>
      <c r="L143" s="100">
        <v>848.3</v>
      </c>
      <c r="M143" s="100">
        <v>6333</v>
      </c>
      <c r="N143" s="113">
        <f t="shared" si="11"/>
        <v>72.2853396</v>
      </c>
    </row>
    <row r="144" spans="1:14">
      <c r="A144" s="23" t="s">
        <v>5</v>
      </c>
      <c r="B144" s="13" t="s">
        <v>167</v>
      </c>
      <c r="C144" s="22" t="s">
        <v>6372</v>
      </c>
      <c r="D144" s="62" t="s">
        <v>638</v>
      </c>
      <c r="E144" s="100">
        <v>36414806</v>
      </c>
      <c r="F144" s="100">
        <f t="shared" si="10"/>
        <v>149.99393378616378</v>
      </c>
      <c r="G144" s="100">
        <v>5462</v>
      </c>
      <c r="H144" s="100">
        <v>109440</v>
      </c>
      <c r="I144" s="101">
        <v>41.81</v>
      </c>
      <c r="J144" s="100">
        <v>1215</v>
      </c>
      <c r="K144" s="100">
        <v>744</v>
      </c>
      <c r="L144" s="100">
        <v>963.11</v>
      </c>
      <c r="M144" s="100">
        <v>11619</v>
      </c>
      <c r="N144" s="113">
        <f t="shared" si="11"/>
        <v>105.40275840000001</v>
      </c>
    </row>
    <row r="145" spans="1:14">
      <c r="A145" s="23" t="s">
        <v>5</v>
      </c>
      <c r="B145" s="13" t="s">
        <v>162</v>
      </c>
      <c r="C145" s="22" t="s">
        <v>177</v>
      </c>
      <c r="D145" s="62" t="s">
        <v>638</v>
      </c>
      <c r="E145" s="100">
        <v>36364830</v>
      </c>
      <c r="F145" s="100">
        <f t="shared" si="10"/>
        <v>150.00757600131774</v>
      </c>
      <c r="G145" s="100">
        <v>5455</v>
      </c>
      <c r="H145" s="100">
        <v>86967</v>
      </c>
      <c r="I145" s="101">
        <v>41.45</v>
      </c>
      <c r="J145" s="100">
        <v>1224</v>
      </c>
      <c r="K145" s="100">
        <v>693</v>
      </c>
      <c r="L145" s="100">
        <v>949.43</v>
      </c>
      <c r="M145" s="100">
        <v>14151</v>
      </c>
      <c r="N145" s="113">
        <f t="shared" si="11"/>
        <v>82.569078810000008</v>
      </c>
    </row>
    <row r="146" spans="1:14">
      <c r="A146" s="23" t="s">
        <v>5</v>
      </c>
      <c r="B146" s="13" t="s">
        <v>162</v>
      </c>
      <c r="C146" s="22" t="s">
        <v>175</v>
      </c>
      <c r="D146" s="62" t="s">
        <v>638</v>
      </c>
      <c r="E146" s="100">
        <v>35671282</v>
      </c>
      <c r="F146" s="100">
        <f t="shared" si="10"/>
        <v>150.00862598658495</v>
      </c>
      <c r="G146" s="100">
        <v>5351</v>
      </c>
      <c r="H146" s="100">
        <v>80680</v>
      </c>
      <c r="I146" s="101">
        <v>42.36</v>
      </c>
      <c r="J146" s="100">
        <v>1092</v>
      </c>
      <c r="K146" s="100">
        <v>699</v>
      </c>
      <c r="L146" s="100">
        <v>887.56</v>
      </c>
      <c r="M146" s="100">
        <v>12672</v>
      </c>
      <c r="N146" s="113">
        <f t="shared" si="11"/>
        <v>71.608340799999993</v>
      </c>
    </row>
    <row r="147" spans="1:14">
      <c r="A147" s="23" t="s">
        <v>5</v>
      </c>
      <c r="B147" s="13" t="s">
        <v>162</v>
      </c>
      <c r="C147" s="22" t="s">
        <v>179</v>
      </c>
      <c r="D147" s="62" t="s">
        <v>849</v>
      </c>
      <c r="E147" s="100">
        <f>2*(3502511+4088148)</f>
        <v>15181318</v>
      </c>
      <c r="F147" s="100">
        <f t="shared" si="10"/>
        <v>101</v>
      </c>
      <c r="G147" s="100">
        <f t="shared" ref="G147:G152" si="12">E147*101/1000000</f>
        <v>1533.313118</v>
      </c>
      <c r="H147" s="100">
        <v>36477</v>
      </c>
      <c r="I147" s="101">
        <v>42.24</v>
      </c>
      <c r="J147" s="100">
        <v>1128</v>
      </c>
      <c r="K147" s="100">
        <v>702</v>
      </c>
      <c r="L147" s="100">
        <v>901.45</v>
      </c>
      <c r="M147" s="100">
        <v>10488</v>
      </c>
      <c r="N147" s="113">
        <f t="shared" si="11"/>
        <v>32.882191650000003</v>
      </c>
    </row>
    <row r="148" spans="1:14">
      <c r="A148" s="23" t="s">
        <v>5</v>
      </c>
      <c r="B148" s="13" t="s">
        <v>162</v>
      </c>
      <c r="C148" s="22" t="s">
        <v>180</v>
      </c>
      <c r="D148" s="62" t="s">
        <v>849</v>
      </c>
      <c r="E148" s="100">
        <f>2*(3090511+3215070)</f>
        <v>12611162</v>
      </c>
      <c r="F148" s="100">
        <f t="shared" si="10"/>
        <v>101</v>
      </c>
      <c r="G148" s="100">
        <f t="shared" si="12"/>
        <v>1273.7273620000001</v>
      </c>
      <c r="H148" s="100">
        <v>36421</v>
      </c>
      <c r="I148" s="101">
        <v>42.26</v>
      </c>
      <c r="J148" s="100">
        <v>1227</v>
      </c>
      <c r="K148" s="100">
        <v>717</v>
      </c>
      <c r="L148" s="100">
        <v>950.44</v>
      </c>
      <c r="M148" s="100">
        <v>11760</v>
      </c>
      <c r="N148" s="113">
        <f t="shared" si="11"/>
        <v>34.615975240000004</v>
      </c>
    </row>
    <row r="149" spans="1:14">
      <c r="A149" s="23" t="s">
        <v>5</v>
      </c>
      <c r="B149" s="13" t="s">
        <v>181</v>
      </c>
      <c r="C149" s="22" t="s">
        <v>182</v>
      </c>
      <c r="D149" s="62" t="s">
        <v>649</v>
      </c>
      <c r="E149" s="100">
        <f>2*11712618</f>
        <v>23425236</v>
      </c>
      <c r="F149" s="100">
        <f t="shared" si="10"/>
        <v>101</v>
      </c>
      <c r="G149" s="100">
        <f t="shared" si="12"/>
        <v>2365.948836</v>
      </c>
      <c r="H149" s="100">
        <v>48754</v>
      </c>
      <c r="I149" s="101">
        <v>41.1</v>
      </c>
      <c r="J149" s="100">
        <v>1176</v>
      </c>
      <c r="K149" s="100">
        <v>744</v>
      </c>
      <c r="L149" s="100">
        <v>945.65</v>
      </c>
      <c r="M149" s="100">
        <v>10571</v>
      </c>
      <c r="N149" s="113">
        <f t="shared" si="11"/>
        <v>46.104220099999999</v>
      </c>
    </row>
    <row r="150" spans="1:14">
      <c r="A150" s="23" t="s">
        <v>5</v>
      </c>
      <c r="B150" s="13" t="s">
        <v>162</v>
      </c>
      <c r="C150" s="22" t="s">
        <v>178</v>
      </c>
      <c r="D150" s="62" t="s">
        <v>638</v>
      </c>
      <c r="E150" s="100">
        <f>2*12276490</f>
        <v>24552980</v>
      </c>
      <c r="F150" s="100">
        <f t="shared" si="10"/>
        <v>101</v>
      </c>
      <c r="G150" s="100">
        <f t="shared" si="12"/>
        <v>2479.8509800000002</v>
      </c>
      <c r="H150" s="100">
        <v>51326</v>
      </c>
      <c r="I150" s="101">
        <v>41.84</v>
      </c>
      <c r="J150" s="100">
        <v>1263</v>
      </c>
      <c r="K150" s="100">
        <v>780</v>
      </c>
      <c r="L150" s="100">
        <v>994.38</v>
      </c>
      <c r="M150" s="100">
        <v>10434</v>
      </c>
      <c r="N150" s="113">
        <f t="shared" si="11"/>
        <v>51.037547880000005</v>
      </c>
    </row>
    <row r="151" spans="1:14">
      <c r="A151" s="23" t="s">
        <v>5</v>
      </c>
      <c r="B151" s="13" t="s">
        <v>162</v>
      </c>
      <c r="C151" s="22" t="s">
        <v>5945</v>
      </c>
      <c r="D151" s="62" t="s">
        <v>409</v>
      </c>
      <c r="E151" s="100">
        <f>2*10346182</f>
        <v>20692364</v>
      </c>
      <c r="F151" s="100">
        <f t="shared" si="10"/>
        <v>100.99999999999999</v>
      </c>
      <c r="G151" s="100">
        <f t="shared" si="12"/>
        <v>2089.9287639999998</v>
      </c>
      <c r="H151" s="100">
        <v>61275</v>
      </c>
      <c r="I151" s="101">
        <v>42.03</v>
      </c>
      <c r="J151" s="100">
        <v>1161</v>
      </c>
      <c r="K151" s="100">
        <v>735</v>
      </c>
      <c r="L151" s="100">
        <v>929.59</v>
      </c>
      <c r="M151" s="100">
        <v>10653</v>
      </c>
      <c r="N151" s="113">
        <f t="shared" si="11"/>
        <v>56.960627250000002</v>
      </c>
    </row>
    <row r="152" spans="1:14">
      <c r="A152" s="23" t="s">
        <v>5</v>
      </c>
      <c r="B152" s="13" t="s">
        <v>167</v>
      </c>
      <c r="C152" s="22" t="s">
        <v>168</v>
      </c>
      <c r="D152" s="62" t="s">
        <v>661</v>
      </c>
      <c r="E152" s="100">
        <f>2*16885284</f>
        <v>33770568</v>
      </c>
      <c r="F152" s="100">
        <f t="shared" si="10"/>
        <v>101</v>
      </c>
      <c r="G152" s="100">
        <f t="shared" si="12"/>
        <v>3410.8273680000002</v>
      </c>
      <c r="H152" s="100">
        <v>101541</v>
      </c>
      <c r="I152" s="101">
        <v>41.67</v>
      </c>
      <c r="J152" s="100">
        <v>1281</v>
      </c>
      <c r="K152" s="100">
        <v>795</v>
      </c>
      <c r="L152" s="100">
        <v>1007.45</v>
      </c>
      <c r="M152" s="100">
        <v>12729</v>
      </c>
      <c r="N152" s="113">
        <f t="shared" si="11"/>
        <v>102.29748045000001</v>
      </c>
    </row>
    <row r="153" spans="1:14">
      <c r="A153" s="23" t="s">
        <v>5</v>
      </c>
      <c r="B153" s="13" t="s">
        <v>162</v>
      </c>
      <c r="C153" s="22" t="s">
        <v>169</v>
      </c>
      <c r="D153" s="62" t="s">
        <v>649</v>
      </c>
      <c r="E153" s="100">
        <f>2*34790433</f>
        <v>69580866</v>
      </c>
      <c r="F153" s="100">
        <f t="shared" si="10"/>
        <v>108</v>
      </c>
      <c r="G153" s="100">
        <f>E153*108/1000000</f>
        <v>7514.7335279999998</v>
      </c>
      <c r="H153" s="100">
        <v>109843</v>
      </c>
      <c r="I153" s="101">
        <v>41.83</v>
      </c>
      <c r="J153" s="100">
        <v>927</v>
      </c>
      <c r="K153" s="100">
        <v>645</v>
      </c>
      <c r="L153" s="100">
        <v>783.63</v>
      </c>
      <c r="M153" s="100">
        <v>8133</v>
      </c>
      <c r="N153" s="113">
        <f t="shared" si="11"/>
        <v>86.076270090000008</v>
      </c>
    </row>
    <row r="154" spans="1:14">
      <c r="A154" s="23" t="s">
        <v>5</v>
      </c>
      <c r="B154" s="13" t="s">
        <v>162</v>
      </c>
      <c r="C154" s="22" t="s">
        <v>170</v>
      </c>
      <c r="D154" s="62" t="s">
        <v>649</v>
      </c>
      <c r="E154" s="100">
        <f>2*37885577</f>
        <v>75771154</v>
      </c>
      <c r="F154" s="100">
        <f t="shared" si="10"/>
        <v>108</v>
      </c>
      <c r="G154" s="100">
        <f>E154*108/1000000</f>
        <v>8183.2846319999999</v>
      </c>
      <c r="H154" s="100">
        <v>119511</v>
      </c>
      <c r="I154" s="101">
        <v>41.44</v>
      </c>
      <c r="J154" s="100">
        <v>1179</v>
      </c>
      <c r="K154" s="100">
        <v>780</v>
      </c>
      <c r="L154" s="100">
        <v>957.69</v>
      </c>
      <c r="M154" s="100">
        <v>8511</v>
      </c>
      <c r="N154" s="113">
        <f t="shared" si="11"/>
        <v>114.45448959000001</v>
      </c>
    </row>
    <row r="155" spans="1:14">
      <c r="A155" s="23" t="s">
        <v>5</v>
      </c>
      <c r="B155" s="13" t="s">
        <v>162</v>
      </c>
      <c r="C155" s="22" t="s">
        <v>171</v>
      </c>
      <c r="D155" s="62" t="s">
        <v>409</v>
      </c>
      <c r="E155" s="100">
        <v>39743254</v>
      </c>
      <c r="F155" s="100">
        <f t="shared" si="10"/>
        <v>149.98771867044405</v>
      </c>
      <c r="G155" s="100">
        <v>5961</v>
      </c>
      <c r="H155" s="100">
        <v>88050</v>
      </c>
      <c r="I155" s="101">
        <v>42.16</v>
      </c>
      <c r="J155" s="100">
        <v>1026</v>
      </c>
      <c r="K155" s="100">
        <v>699</v>
      </c>
      <c r="L155" s="100">
        <v>841.32</v>
      </c>
      <c r="M155" s="100">
        <v>5046</v>
      </c>
      <c r="N155" s="113">
        <f t="shared" si="11"/>
        <v>74.078226000000001</v>
      </c>
    </row>
    <row r="156" spans="1:14">
      <c r="A156" s="13" t="s">
        <v>183</v>
      </c>
      <c r="B156" s="13" t="s">
        <v>184</v>
      </c>
      <c r="C156" s="22" t="s">
        <v>185</v>
      </c>
      <c r="D156" s="81" t="s">
        <v>649</v>
      </c>
      <c r="E156" s="100">
        <v>28723566</v>
      </c>
      <c r="F156" s="100">
        <f t="shared" si="10"/>
        <v>125.99410532800837</v>
      </c>
      <c r="G156" s="100">
        <v>3619</v>
      </c>
      <c r="H156" s="100">
        <v>106543</v>
      </c>
      <c r="I156" s="101">
        <v>44.24</v>
      </c>
      <c r="J156" s="100">
        <v>1194</v>
      </c>
      <c r="K156" s="100">
        <v>702</v>
      </c>
      <c r="L156" s="100">
        <v>932.53</v>
      </c>
      <c r="M156" s="100">
        <v>10392</v>
      </c>
      <c r="N156" s="113">
        <f t="shared" si="11"/>
        <v>99.354543789999994</v>
      </c>
    </row>
    <row r="157" spans="1:14">
      <c r="A157" s="13" t="s">
        <v>183</v>
      </c>
      <c r="B157" s="13" t="s">
        <v>186</v>
      </c>
      <c r="C157" s="30" t="s">
        <v>188</v>
      </c>
      <c r="D157" s="75" t="s">
        <v>409</v>
      </c>
      <c r="E157" s="100">
        <v>28551216</v>
      </c>
      <c r="F157" s="100">
        <f t="shared" si="10"/>
        <v>150.01112386947023</v>
      </c>
      <c r="G157" s="100">
        <v>4283</v>
      </c>
      <c r="H157" s="100">
        <v>83652</v>
      </c>
      <c r="I157" s="101">
        <v>44.73</v>
      </c>
      <c r="J157" s="100">
        <v>1401</v>
      </c>
      <c r="K157" s="100">
        <v>1807</v>
      </c>
      <c r="L157" s="100">
        <v>1064.98</v>
      </c>
      <c r="M157" s="100">
        <v>11871</v>
      </c>
      <c r="N157" s="113">
        <f t="shared" si="11"/>
        <v>89.087706960000006</v>
      </c>
    </row>
    <row r="158" spans="1:14">
      <c r="A158" s="13" t="s">
        <v>183</v>
      </c>
      <c r="B158" s="13" t="s">
        <v>186</v>
      </c>
      <c r="C158" s="22" t="s">
        <v>187</v>
      </c>
      <c r="D158" s="62" t="s">
        <v>717</v>
      </c>
      <c r="E158" s="100" t="s">
        <v>527</v>
      </c>
      <c r="F158" s="100" t="s">
        <v>648</v>
      </c>
      <c r="G158" s="100" t="s">
        <v>527</v>
      </c>
      <c r="H158" s="100">
        <v>19872</v>
      </c>
      <c r="I158" s="101">
        <v>44.77</v>
      </c>
      <c r="J158" s="100">
        <v>609</v>
      </c>
      <c r="K158" s="100">
        <v>567</v>
      </c>
      <c r="L158" s="100">
        <v>556.23</v>
      </c>
      <c r="M158" s="100">
        <v>861</v>
      </c>
      <c r="N158" s="113">
        <f t="shared" si="11"/>
        <v>11.05340256</v>
      </c>
    </row>
    <row r="159" spans="1:14">
      <c r="A159" s="13" t="s">
        <v>183</v>
      </c>
      <c r="B159" s="13" t="s">
        <v>186</v>
      </c>
      <c r="C159" s="99" t="s">
        <v>863</v>
      </c>
      <c r="D159" s="75" t="s">
        <v>638</v>
      </c>
      <c r="E159" s="102">
        <f>2*12237085</f>
        <v>24474170</v>
      </c>
      <c r="F159" s="102">
        <f t="shared" ref="F159:F165" si="13">G159*1000000/E159</f>
        <v>101</v>
      </c>
      <c r="G159" s="102">
        <f>E159*101/1000000</f>
        <v>2471.8911699999999</v>
      </c>
      <c r="H159" s="102">
        <v>73450</v>
      </c>
      <c r="I159" s="104">
        <v>44.67</v>
      </c>
      <c r="J159" s="102">
        <v>1389</v>
      </c>
      <c r="K159" s="102">
        <v>840</v>
      </c>
      <c r="L159" s="102">
        <v>1061.06</v>
      </c>
      <c r="M159" s="102">
        <v>11709</v>
      </c>
      <c r="N159" s="113">
        <f t="shared" si="11"/>
        <v>77.934856999999994</v>
      </c>
    </row>
    <row r="160" spans="1:14">
      <c r="A160" s="23" t="s">
        <v>227</v>
      </c>
      <c r="B160" s="13" t="s">
        <v>228</v>
      </c>
      <c r="C160" s="22" t="s">
        <v>585</v>
      </c>
      <c r="D160" s="78" t="s">
        <v>525</v>
      </c>
      <c r="E160" s="100">
        <v>28943526</v>
      </c>
      <c r="F160" s="100">
        <f t="shared" si="13"/>
        <v>150.01627652415257</v>
      </c>
      <c r="G160" s="105">
        <v>4342</v>
      </c>
      <c r="H160" s="100">
        <v>54018</v>
      </c>
      <c r="I160" s="101">
        <v>44.8</v>
      </c>
      <c r="J160" s="100">
        <v>972</v>
      </c>
      <c r="K160" s="100">
        <v>660</v>
      </c>
      <c r="L160" s="100">
        <v>797.9</v>
      </c>
      <c r="M160" s="100">
        <v>6195</v>
      </c>
      <c r="N160" s="113">
        <f t="shared" si="11"/>
        <v>43.100962199999998</v>
      </c>
    </row>
    <row r="161" spans="1:24">
      <c r="A161" s="23" t="s">
        <v>227</v>
      </c>
      <c r="B161" s="13" t="s">
        <v>232</v>
      </c>
      <c r="C161" s="22" t="s">
        <v>235</v>
      </c>
      <c r="D161" s="62" t="s">
        <v>638</v>
      </c>
      <c r="E161" s="100">
        <f>2*11798879</f>
        <v>23597758</v>
      </c>
      <c r="F161" s="100">
        <f t="shared" si="13"/>
        <v>101</v>
      </c>
      <c r="G161" s="100">
        <f>E161*101/1000000</f>
        <v>2383.3735579999998</v>
      </c>
      <c r="H161" s="100">
        <v>54364</v>
      </c>
      <c r="I161" s="101">
        <v>44.31</v>
      </c>
      <c r="J161" s="100">
        <v>1368</v>
      </c>
      <c r="K161" s="100">
        <v>744</v>
      </c>
      <c r="L161" s="100">
        <v>1025.69</v>
      </c>
      <c r="M161" s="100">
        <v>13005</v>
      </c>
      <c r="N161" s="113">
        <f t="shared" si="11"/>
        <v>55.760611160000003</v>
      </c>
    </row>
    <row r="162" spans="1:24">
      <c r="A162" s="23" t="s">
        <v>227</v>
      </c>
      <c r="B162" s="13" t="s">
        <v>236</v>
      </c>
      <c r="C162" s="22" t="s">
        <v>237</v>
      </c>
      <c r="D162" s="62" t="s">
        <v>409</v>
      </c>
      <c r="E162" s="100">
        <f>2*14259403</f>
        <v>28518806</v>
      </c>
      <c r="F162" s="100">
        <f t="shared" si="13"/>
        <v>101</v>
      </c>
      <c r="G162" s="100">
        <f>E162*101/1000000</f>
        <v>2880.399406</v>
      </c>
      <c r="H162" s="100">
        <v>53543</v>
      </c>
      <c r="I162" s="101">
        <v>45.1</v>
      </c>
      <c r="J162" s="100">
        <v>1194</v>
      </c>
      <c r="K162" s="100">
        <v>672</v>
      </c>
      <c r="L162" s="100">
        <v>928.32</v>
      </c>
      <c r="M162" s="100">
        <v>11709</v>
      </c>
      <c r="N162" s="113">
        <f t="shared" si="11"/>
        <v>49.705037760000003</v>
      </c>
    </row>
    <row r="163" spans="1:24">
      <c r="A163" s="23" t="s">
        <v>227</v>
      </c>
      <c r="B163" s="13" t="s">
        <v>236</v>
      </c>
      <c r="C163" s="22" t="s">
        <v>238</v>
      </c>
      <c r="D163" s="62" t="s">
        <v>649</v>
      </c>
      <c r="E163" s="100">
        <v>50161100</v>
      </c>
      <c r="F163" s="100">
        <f t="shared" si="13"/>
        <v>149.99671059845178</v>
      </c>
      <c r="G163" s="100">
        <v>7524</v>
      </c>
      <c r="H163" s="100">
        <v>196595</v>
      </c>
      <c r="I163" s="101">
        <v>43.11</v>
      </c>
      <c r="J163" s="100">
        <v>1110</v>
      </c>
      <c r="K163" s="100">
        <v>684</v>
      </c>
      <c r="L163" s="100">
        <v>894.45</v>
      </c>
      <c r="M163" s="100">
        <v>10986</v>
      </c>
      <c r="N163" s="113">
        <f t="shared" si="11"/>
        <v>175.84439775000001</v>
      </c>
    </row>
    <row r="164" spans="1:24">
      <c r="A164" s="23" t="s">
        <v>227</v>
      </c>
      <c r="B164" s="13" t="s">
        <v>228</v>
      </c>
      <c r="C164" s="22" t="s">
        <v>240</v>
      </c>
      <c r="D164" s="62" t="s">
        <v>656</v>
      </c>
      <c r="E164" s="100">
        <f>2*19150765</f>
        <v>38301530</v>
      </c>
      <c r="F164" s="100">
        <f t="shared" si="13"/>
        <v>101</v>
      </c>
      <c r="G164" s="100">
        <f>E164*101/1000000</f>
        <v>3868.45453</v>
      </c>
      <c r="H164" s="100">
        <v>59662</v>
      </c>
      <c r="I164" s="101">
        <v>42.87</v>
      </c>
      <c r="J164" s="100">
        <v>1275</v>
      </c>
      <c r="K164" s="100">
        <v>750</v>
      </c>
      <c r="L164" s="100">
        <v>984.56</v>
      </c>
      <c r="M164" s="100">
        <v>12999</v>
      </c>
      <c r="N164" s="113">
        <f t="shared" si="11"/>
        <v>58.74081872</v>
      </c>
    </row>
    <row r="165" spans="1:24">
      <c r="A165" s="23" t="s">
        <v>227</v>
      </c>
      <c r="B165" s="13" t="s">
        <v>232</v>
      </c>
      <c r="C165" s="22" t="s">
        <v>239</v>
      </c>
      <c r="D165" s="62" t="s">
        <v>649</v>
      </c>
      <c r="E165" s="100">
        <f>2*17187400</f>
        <v>34374800</v>
      </c>
      <c r="F165" s="100">
        <f t="shared" si="13"/>
        <v>101</v>
      </c>
      <c r="G165" s="100">
        <f>E165*101/1000000</f>
        <v>3471.8548000000001</v>
      </c>
      <c r="H165" s="100">
        <v>51657</v>
      </c>
      <c r="I165" s="101">
        <v>43.04</v>
      </c>
      <c r="J165" s="100">
        <v>1293</v>
      </c>
      <c r="K165" s="100">
        <v>759</v>
      </c>
      <c r="L165" s="100">
        <v>991.58</v>
      </c>
      <c r="M165" s="100">
        <v>10908</v>
      </c>
      <c r="N165" s="113">
        <f t="shared" si="11"/>
        <v>51.222048060000006</v>
      </c>
    </row>
    <row r="166" spans="1:24">
      <c r="A166" s="23" t="s">
        <v>227</v>
      </c>
      <c r="B166" s="13" t="s">
        <v>228</v>
      </c>
      <c r="C166" s="22" t="s">
        <v>241</v>
      </c>
      <c r="D166" s="62" t="s">
        <v>856</v>
      </c>
      <c r="E166" s="100" t="s">
        <v>680</v>
      </c>
      <c r="F166" s="100" t="s">
        <v>648</v>
      </c>
      <c r="G166" s="100" t="s">
        <v>681</v>
      </c>
      <c r="H166" s="100">
        <v>46536</v>
      </c>
      <c r="I166" s="101">
        <v>43.19</v>
      </c>
      <c r="J166" s="100">
        <v>756</v>
      </c>
      <c r="K166" s="100">
        <v>534</v>
      </c>
      <c r="L166" s="100">
        <v>664.5</v>
      </c>
      <c r="M166" s="100">
        <v>4224</v>
      </c>
      <c r="N166" s="113">
        <f t="shared" si="11"/>
        <v>30.923172000000001</v>
      </c>
    </row>
    <row r="167" spans="1:24">
      <c r="A167" s="23" t="s">
        <v>227</v>
      </c>
      <c r="B167" s="13" t="s">
        <v>232</v>
      </c>
      <c r="C167" s="22" t="s">
        <v>242</v>
      </c>
      <c r="D167" s="62" t="s">
        <v>637</v>
      </c>
      <c r="E167" s="100">
        <f>13669954*2</f>
        <v>27339908</v>
      </c>
      <c r="F167" s="100">
        <f>G167*1000000/E167</f>
        <v>101</v>
      </c>
      <c r="G167" s="100">
        <f>E167*101/1000000</f>
        <v>2761.330708</v>
      </c>
      <c r="H167" s="100">
        <v>57151</v>
      </c>
      <c r="I167" s="101">
        <v>43.27</v>
      </c>
      <c r="J167" s="100">
        <v>1221</v>
      </c>
      <c r="K167" s="100">
        <v>758</v>
      </c>
      <c r="L167" s="100">
        <v>963.72</v>
      </c>
      <c r="M167" s="100">
        <v>9669</v>
      </c>
      <c r="N167" s="113">
        <f t="shared" si="11"/>
        <v>55.077561719999999</v>
      </c>
    </row>
    <row r="168" spans="1:24">
      <c r="A168" s="23" t="s">
        <v>227</v>
      </c>
      <c r="B168" s="13" t="s">
        <v>232</v>
      </c>
      <c r="C168" s="22" t="s">
        <v>243</v>
      </c>
      <c r="D168" s="75" t="s">
        <v>694</v>
      </c>
      <c r="E168" s="100">
        <f>2*13163260</f>
        <v>26326520</v>
      </c>
      <c r="F168" s="100">
        <f>G168*1000000/E168</f>
        <v>101</v>
      </c>
      <c r="G168" s="100">
        <f>E168*101/1000000</f>
        <v>2658.9785200000001</v>
      </c>
      <c r="H168" s="100">
        <v>55436</v>
      </c>
      <c r="I168" s="101">
        <v>43.11</v>
      </c>
      <c r="J168" s="100">
        <v>1437</v>
      </c>
      <c r="K168" s="100">
        <v>819</v>
      </c>
      <c r="L168" s="100">
        <v>1077.76</v>
      </c>
      <c r="M168" s="100">
        <v>12138</v>
      </c>
      <c r="N168" s="113">
        <f t="shared" si="11"/>
        <v>59.746703359999998</v>
      </c>
    </row>
    <row r="169" spans="1:24">
      <c r="A169" s="23" t="s">
        <v>227</v>
      </c>
      <c r="B169" s="13" t="s">
        <v>232</v>
      </c>
      <c r="C169" s="22" t="s">
        <v>854</v>
      </c>
      <c r="D169" s="62" t="s">
        <v>855</v>
      </c>
      <c r="E169" s="100" t="s">
        <v>648</v>
      </c>
      <c r="F169" s="100" t="s">
        <v>692</v>
      </c>
      <c r="G169" s="100" t="s">
        <v>706</v>
      </c>
      <c r="H169" s="100">
        <v>32892</v>
      </c>
      <c r="I169" s="101">
        <v>43.57</v>
      </c>
      <c r="J169" s="100">
        <v>570</v>
      </c>
      <c r="K169" s="100">
        <v>459</v>
      </c>
      <c r="L169" s="100">
        <v>547.22</v>
      </c>
      <c r="M169" s="100">
        <v>2706</v>
      </c>
      <c r="N169" s="113">
        <f t="shared" si="11"/>
        <v>17.999160240000002</v>
      </c>
    </row>
    <row r="170" spans="1:24">
      <c r="A170" s="23" t="s">
        <v>636</v>
      </c>
      <c r="B170" s="13" t="s">
        <v>232</v>
      </c>
      <c r="C170" s="22" t="s">
        <v>245</v>
      </c>
      <c r="D170" s="75" t="s">
        <v>649</v>
      </c>
      <c r="E170" s="100">
        <f>2*15707764</f>
        <v>31415528</v>
      </c>
      <c r="F170" s="100">
        <f t="shared" ref="F170:F201" si="14">G170*1000000/E170</f>
        <v>101</v>
      </c>
      <c r="G170" s="100">
        <f>E170*101/1000000</f>
        <v>3172.9683279999999</v>
      </c>
      <c r="H170" s="100">
        <v>63629</v>
      </c>
      <c r="I170" s="101">
        <v>43.46</v>
      </c>
      <c r="J170" s="100">
        <v>1206</v>
      </c>
      <c r="K170" s="100">
        <v>711</v>
      </c>
      <c r="L170" s="100">
        <v>938.95</v>
      </c>
      <c r="M170" s="100">
        <v>10110</v>
      </c>
      <c r="N170" s="113">
        <f t="shared" si="11"/>
        <v>59.744449550000006</v>
      </c>
    </row>
    <row r="171" spans="1:24">
      <c r="A171" s="23" t="s">
        <v>227</v>
      </c>
      <c r="B171" s="13" t="s">
        <v>232</v>
      </c>
      <c r="C171" s="22" t="s">
        <v>707</v>
      </c>
      <c r="D171" s="62" t="s">
        <v>715</v>
      </c>
      <c r="E171" s="100">
        <v>6666667</v>
      </c>
      <c r="F171" s="100">
        <f t="shared" si="14"/>
        <v>90</v>
      </c>
      <c r="G171" s="100">
        <f>E171*90/1000000</f>
        <v>600.00003000000004</v>
      </c>
      <c r="H171" s="100">
        <v>16261</v>
      </c>
      <c r="I171" s="101">
        <v>45.11</v>
      </c>
      <c r="J171" s="100">
        <v>576</v>
      </c>
      <c r="K171" s="100">
        <v>447</v>
      </c>
      <c r="L171" s="100">
        <v>555.39</v>
      </c>
      <c r="M171" s="100">
        <v>3846</v>
      </c>
      <c r="N171" s="113">
        <f t="shared" si="11"/>
        <v>9.0311967899999992</v>
      </c>
    </row>
    <row r="172" spans="1:24">
      <c r="A172" s="23" t="s">
        <v>227</v>
      </c>
      <c r="B172" s="13" t="s">
        <v>232</v>
      </c>
      <c r="C172" s="22" t="s">
        <v>246</v>
      </c>
      <c r="D172" s="62" t="s">
        <v>638</v>
      </c>
      <c r="E172" s="100">
        <f>13191736*2</f>
        <v>26383472</v>
      </c>
      <c r="F172" s="100">
        <f t="shared" si="14"/>
        <v>101</v>
      </c>
      <c r="G172" s="100">
        <f>E172*101/1000000</f>
        <v>2664.7306720000001</v>
      </c>
      <c r="H172" s="100">
        <v>59069</v>
      </c>
      <c r="I172" s="101">
        <v>43.64</v>
      </c>
      <c r="J172" s="100">
        <v>1170</v>
      </c>
      <c r="K172" s="100">
        <v>702</v>
      </c>
      <c r="L172" s="100">
        <v>930.11</v>
      </c>
      <c r="M172" s="100">
        <v>8985</v>
      </c>
      <c r="N172" s="113">
        <f t="shared" si="11"/>
        <v>54.940667590000004</v>
      </c>
    </row>
    <row r="173" spans="1:24" s="2" customFormat="1">
      <c r="A173" s="23" t="s">
        <v>227</v>
      </c>
      <c r="B173" s="13" t="s">
        <v>232</v>
      </c>
      <c r="C173" s="76" t="s">
        <v>248</v>
      </c>
      <c r="D173" s="62" t="s">
        <v>409</v>
      </c>
      <c r="E173" s="102">
        <f>(10672524+8138524)*2</f>
        <v>37622096</v>
      </c>
      <c r="F173" s="102">
        <f t="shared" si="14"/>
        <v>150.4435053272949</v>
      </c>
      <c r="G173" s="102">
        <f>3202+2458</f>
        <v>5660</v>
      </c>
      <c r="H173" s="100">
        <v>77664</v>
      </c>
      <c r="I173" s="101">
        <v>44.25</v>
      </c>
      <c r="J173" s="100">
        <v>1269</v>
      </c>
      <c r="K173" s="100">
        <v>762</v>
      </c>
      <c r="L173" s="100">
        <v>991.78</v>
      </c>
      <c r="M173" s="100">
        <v>7428</v>
      </c>
      <c r="N173" s="113">
        <f t="shared" si="11"/>
        <v>77.02560192</v>
      </c>
      <c r="O173" s="56"/>
      <c r="P173" s="53"/>
      <c r="Q173" s="53"/>
      <c r="R173" s="57"/>
      <c r="S173" s="57"/>
      <c r="T173" s="53"/>
      <c r="U173" s="58"/>
      <c r="V173" s="57"/>
      <c r="W173" s="5"/>
      <c r="X173" s="5"/>
    </row>
    <row r="174" spans="1:24">
      <c r="A174" s="23" t="s">
        <v>227</v>
      </c>
      <c r="B174" s="13" t="s">
        <v>232</v>
      </c>
      <c r="C174" s="22" t="s">
        <v>249</v>
      </c>
      <c r="D174" s="62" t="s">
        <v>638</v>
      </c>
      <c r="E174" s="100">
        <f>2*14287793</f>
        <v>28575586</v>
      </c>
      <c r="F174" s="100">
        <f t="shared" si="14"/>
        <v>101</v>
      </c>
      <c r="G174" s="100">
        <f>E174*101/1000000</f>
        <v>2886.1341860000002</v>
      </c>
      <c r="H174" s="100">
        <v>53855</v>
      </c>
      <c r="I174" s="101">
        <v>44.18</v>
      </c>
      <c r="J174" s="100">
        <v>1134</v>
      </c>
      <c r="K174" s="100">
        <v>693</v>
      </c>
      <c r="L174" s="100">
        <v>899.13</v>
      </c>
      <c r="M174" s="100">
        <v>7893</v>
      </c>
      <c r="N174" s="113">
        <f t="shared" si="11"/>
        <v>48.422646149999998</v>
      </c>
    </row>
    <row r="175" spans="1:24">
      <c r="A175" s="23" t="s">
        <v>227</v>
      </c>
      <c r="B175" s="27" t="s">
        <v>228</v>
      </c>
      <c r="C175" s="30" t="s">
        <v>843</v>
      </c>
      <c r="D175" s="78" t="s">
        <v>841</v>
      </c>
      <c r="E175" s="105">
        <v>43060088</v>
      </c>
      <c r="F175" s="100">
        <f t="shared" si="14"/>
        <v>149.99969345162509</v>
      </c>
      <c r="G175" s="105">
        <v>6459</v>
      </c>
      <c r="H175" s="105">
        <v>97640</v>
      </c>
      <c r="I175" s="107">
        <v>50.02</v>
      </c>
      <c r="J175" s="105" t="s">
        <v>845</v>
      </c>
      <c r="K175" s="105">
        <v>600</v>
      </c>
      <c r="L175" s="105">
        <v>792.41</v>
      </c>
      <c r="M175" s="105">
        <v>6000</v>
      </c>
      <c r="N175" s="113">
        <f t="shared" si="11"/>
        <v>77.370912399999995</v>
      </c>
    </row>
    <row r="176" spans="1:24">
      <c r="A176" s="23" t="s">
        <v>227</v>
      </c>
      <c r="B176" s="13" t="s">
        <v>229</v>
      </c>
      <c r="C176" s="22" t="s">
        <v>230</v>
      </c>
      <c r="D176" s="62" t="s">
        <v>638</v>
      </c>
      <c r="E176" s="100">
        <f>2*13135036</f>
        <v>26270072</v>
      </c>
      <c r="F176" s="100">
        <f t="shared" si="14"/>
        <v>101</v>
      </c>
      <c r="G176" s="100">
        <f>E176*101/1000000</f>
        <v>2653.2772719999998</v>
      </c>
      <c r="H176" s="100">
        <v>68439</v>
      </c>
      <c r="I176" s="101">
        <v>44.16</v>
      </c>
      <c r="J176" s="100">
        <v>1236</v>
      </c>
      <c r="K176" s="100">
        <v>702</v>
      </c>
      <c r="L176" s="100">
        <v>943.47</v>
      </c>
      <c r="M176" s="100">
        <v>13089</v>
      </c>
      <c r="N176" s="113">
        <f t="shared" si="11"/>
        <v>64.570143329999993</v>
      </c>
    </row>
    <row r="177" spans="1:14">
      <c r="A177" s="23" t="s">
        <v>227</v>
      </c>
      <c r="B177" s="13" t="s">
        <v>228</v>
      </c>
      <c r="C177" s="22" t="s">
        <v>231</v>
      </c>
      <c r="D177" s="62" t="s">
        <v>638</v>
      </c>
      <c r="E177" s="100">
        <v>27588108</v>
      </c>
      <c r="F177" s="100">
        <f t="shared" si="14"/>
        <v>125.99631696381644</v>
      </c>
      <c r="G177" s="100">
        <v>3476</v>
      </c>
      <c r="H177" s="108">
        <v>47291</v>
      </c>
      <c r="I177" s="109">
        <v>44.46</v>
      </c>
      <c r="J177" s="108">
        <v>1185</v>
      </c>
      <c r="K177" s="108">
        <v>684</v>
      </c>
      <c r="L177" s="108">
        <v>912.8</v>
      </c>
      <c r="M177" s="100">
        <v>9975</v>
      </c>
      <c r="N177" s="113">
        <f t="shared" si="11"/>
        <v>43.1672248</v>
      </c>
    </row>
    <row r="178" spans="1:14">
      <c r="A178" s="23" t="s">
        <v>227</v>
      </c>
      <c r="B178" s="13" t="s">
        <v>232</v>
      </c>
      <c r="C178" s="22" t="s">
        <v>233</v>
      </c>
      <c r="D178" s="75" t="s">
        <v>649</v>
      </c>
      <c r="E178" s="100">
        <f>2*12014702</f>
        <v>24029404</v>
      </c>
      <c r="F178" s="100">
        <f t="shared" si="14"/>
        <v>101</v>
      </c>
      <c r="G178" s="100">
        <f>E178*101/1000000</f>
        <v>2426.9698039999998</v>
      </c>
      <c r="H178" s="100">
        <v>38229</v>
      </c>
      <c r="I178" s="101">
        <v>44.9</v>
      </c>
      <c r="J178" s="100">
        <v>1098</v>
      </c>
      <c r="K178" s="100">
        <v>669</v>
      </c>
      <c r="L178" s="100">
        <v>877.78</v>
      </c>
      <c r="M178" s="100">
        <v>7008</v>
      </c>
      <c r="N178" s="113">
        <f t="shared" si="11"/>
        <v>33.556651619999997</v>
      </c>
    </row>
    <row r="179" spans="1:14">
      <c r="A179" s="23" t="s">
        <v>227</v>
      </c>
      <c r="B179" s="13" t="s">
        <v>255</v>
      </c>
      <c r="C179" s="22" t="s">
        <v>695</v>
      </c>
      <c r="D179" s="75" t="s">
        <v>652</v>
      </c>
      <c r="E179" s="102">
        <f>13495349*2</f>
        <v>26990698</v>
      </c>
      <c r="F179" s="100">
        <f t="shared" si="14"/>
        <v>101</v>
      </c>
      <c r="G179" s="102">
        <f>E179*101/1000000</f>
        <v>2726.0604979999998</v>
      </c>
      <c r="H179" s="100">
        <v>50749</v>
      </c>
      <c r="I179" s="101">
        <v>45.64</v>
      </c>
      <c r="J179" s="100">
        <v>1215</v>
      </c>
      <c r="K179" s="100">
        <v>744</v>
      </c>
      <c r="L179" s="100">
        <v>959.74</v>
      </c>
      <c r="M179" s="100">
        <v>11736</v>
      </c>
      <c r="N179" s="113">
        <f t="shared" si="11"/>
        <v>48.705845259999997</v>
      </c>
    </row>
    <row r="180" spans="1:14">
      <c r="A180" s="23" t="s">
        <v>227</v>
      </c>
      <c r="B180" s="13" t="s">
        <v>232</v>
      </c>
      <c r="C180" s="22" t="s">
        <v>254</v>
      </c>
      <c r="D180" s="62" t="s">
        <v>637</v>
      </c>
      <c r="E180" s="100">
        <f>2*(6792092+7339678)</f>
        <v>28263540</v>
      </c>
      <c r="F180" s="100">
        <f t="shared" si="14"/>
        <v>101</v>
      </c>
      <c r="G180" s="100">
        <f>E180*101/1000000</f>
        <v>2854.6175400000002</v>
      </c>
      <c r="H180" s="100">
        <v>51497</v>
      </c>
      <c r="I180" s="101">
        <v>45.46</v>
      </c>
      <c r="J180" s="100">
        <v>1194</v>
      </c>
      <c r="K180" s="100">
        <v>726</v>
      </c>
      <c r="L180" s="100">
        <v>943.06</v>
      </c>
      <c r="M180" s="100">
        <v>11715</v>
      </c>
      <c r="N180" s="113">
        <f t="shared" si="11"/>
        <v>48.564760820000004</v>
      </c>
    </row>
    <row r="181" spans="1:14">
      <c r="A181" s="23" t="s">
        <v>227</v>
      </c>
      <c r="B181" s="13" t="s">
        <v>232</v>
      </c>
      <c r="C181" s="30" t="s">
        <v>257</v>
      </c>
      <c r="D181" s="62" t="s">
        <v>660</v>
      </c>
      <c r="E181" s="100">
        <v>49313738</v>
      </c>
      <c r="F181" s="100">
        <f t="shared" si="14"/>
        <v>149.99876910568005</v>
      </c>
      <c r="G181" s="105">
        <v>7397</v>
      </c>
      <c r="H181" s="100">
        <v>75390</v>
      </c>
      <c r="I181" s="101">
        <v>45.1</v>
      </c>
      <c r="J181" s="100">
        <v>1200</v>
      </c>
      <c r="K181" s="100">
        <v>741</v>
      </c>
      <c r="L181" s="100">
        <v>950.85</v>
      </c>
      <c r="M181" s="100">
        <v>7740</v>
      </c>
      <c r="N181" s="113">
        <f t="shared" si="11"/>
        <v>71.684581499999993</v>
      </c>
    </row>
    <row r="182" spans="1:14">
      <c r="A182" s="23" t="s">
        <v>227</v>
      </c>
      <c r="B182" s="13" t="s">
        <v>232</v>
      </c>
      <c r="C182" s="22" t="s">
        <v>258</v>
      </c>
      <c r="D182" s="62" t="s">
        <v>660</v>
      </c>
      <c r="E182" s="100">
        <f>2*12825547</f>
        <v>25651094</v>
      </c>
      <c r="F182" s="100">
        <f t="shared" si="14"/>
        <v>101</v>
      </c>
      <c r="G182" s="100">
        <f>E182*101/1000000</f>
        <v>2590.7604940000001</v>
      </c>
      <c r="H182" s="100">
        <v>38971</v>
      </c>
      <c r="I182" s="101">
        <v>45.4</v>
      </c>
      <c r="J182" s="100">
        <v>1095</v>
      </c>
      <c r="K182" s="100">
        <v>702</v>
      </c>
      <c r="L182" s="100">
        <v>865.21</v>
      </c>
      <c r="M182" s="100">
        <v>5823</v>
      </c>
      <c r="N182" s="113">
        <f t="shared" si="11"/>
        <v>33.718098910000002</v>
      </c>
    </row>
    <row r="183" spans="1:14">
      <c r="A183" s="23" t="s">
        <v>227</v>
      </c>
      <c r="B183" s="13" t="s">
        <v>232</v>
      </c>
      <c r="C183" s="76" t="s">
        <v>686</v>
      </c>
      <c r="D183" s="78" t="s">
        <v>649</v>
      </c>
      <c r="E183" s="100">
        <v>32057872</v>
      </c>
      <c r="F183" s="100">
        <f t="shared" si="14"/>
        <v>150.00995699277857</v>
      </c>
      <c r="G183" s="105">
        <v>4809</v>
      </c>
      <c r="H183" s="100">
        <v>102629</v>
      </c>
      <c r="I183" s="101">
        <v>44.65</v>
      </c>
      <c r="J183" s="100">
        <v>981</v>
      </c>
      <c r="K183" s="100">
        <v>636</v>
      </c>
      <c r="L183" s="100">
        <v>804.28</v>
      </c>
      <c r="M183" s="100">
        <v>5682</v>
      </c>
      <c r="N183" s="113">
        <f t="shared" si="11"/>
        <v>82.542452119999993</v>
      </c>
    </row>
    <row r="184" spans="1:14">
      <c r="A184" s="23" t="s">
        <v>227</v>
      </c>
      <c r="B184" s="13" t="s">
        <v>232</v>
      </c>
      <c r="C184" s="22" t="s">
        <v>251</v>
      </c>
      <c r="D184" s="62" t="s">
        <v>649</v>
      </c>
      <c r="E184" s="100">
        <f>15667398*2</f>
        <v>31334796</v>
      </c>
      <c r="F184" s="100">
        <f t="shared" si="14"/>
        <v>75</v>
      </c>
      <c r="G184" s="100">
        <f>E184*75/1000000</f>
        <v>2350.1097</v>
      </c>
      <c r="H184" s="100">
        <v>29564</v>
      </c>
      <c r="I184" s="101">
        <v>45.74</v>
      </c>
      <c r="J184" s="100">
        <v>1038</v>
      </c>
      <c r="K184" s="100">
        <v>663</v>
      </c>
      <c r="L184" s="100">
        <v>831.33</v>
      </c>
      <c r="M184" s="100">
        <v>5334</v>
      </c>
      <c r="N184" s="113">
        <f t="shared" si="11"/>
        <v>24.577440120000002</v>
      </c>
    </row>
    <row r="185" spans="1:14">
      <c r="A185" s="23" t="s">
        <v>227</v>
      </c>
      <c r="B185" s="13" t="s">
        <v>232</v>
      </c>
      <c r="C185" s="76" t="s">
        <v>252</v>
      </c>
      <c r="D185" s="62" t="s">
        <v>409</v>
      </c>
      <c r="E185" s="100">
        <f>30027962*2</f>
        <v>60055924</v>
      </c>
      <c r="F185" s="100">
        <f t="shared" si="14"/>
        <v>150.9925981656697</v>
      </c>
      <c r="G185" s="100">
        <v>9068</v>
      </c>
      <c r="H185" s="100">
        <v>99922</v>
      </c>
      <c r="I185" s="101">
        <v>44.37</v>
      </c>
      <c r="J185" s="100">
        <v>1167</v>
      </c>
      <c r="K185" s="100">
        <v>705</v>
      </c>
      <c r="L185" s="100">
        <v>919.56</v>
      </c>
      <c r="M185" s="100">
        <v>10812</v>
      </c>
      <c r="N185" s="113">
        <f t="shared" si="11"/>
        <v>91.884274319999989</v>
      </c>
    </row>
    <row r="186" spans="1:14">
      <c r="A186" s="23" t="s">
        <v>227</v>
      </c>
      <c r="B186" s="13" t="s">
        <v>232</v>
      </c>
      <c r="C186" s="22" t="s">
        <v>253</v>
      </c>
      <c r="D186" s="62" t="s">
        <v>649</v>
      </c>
      <c r="E186" s="100">
        <f>2*16142078</f>
        <v>32284156</v>
      </c>
      <c r="F186" s="100">
        <f t="shared" si="14"/>
        <v>101</v>
      </c>
      <c r="G186" s="100">
        <f>E186*101/1000000</f>
        <v>3260.699756</v>
      </c>
      <c r="H186" s="100">
        <v>64235</v>
      </c>
      <c r="I186" s="101">
        <v>44.96</v>
      </c>
      <c r="J186" s="100">
        <v>1299</v>
      </c>
      <c r="K186" s="100">
        <v>759</v>
      </c>
      <c r="L186" s="100">
        <v>1001.19</v>
      </c>
      <c r="M186" s="100">
        <v>15321</v>
      </c>
      <c r="N186" s="113">
        <f t="shared" si="11"/>
        <v>64.311439650000011</v>
      </c>
    </row>
    <row r="187" spans="1:14">
      <c r="A187" s="23" t="s">
        <v>227</v>
      </c>
      <c r="B187" s="13" t="s">
        <v>228</v>
      </c>
      <c r="C187" s="22" t="s">
        <v>234</v>
      </c>
      <c r="D187" s="62" t="s">
        <v>637</v>
      </c>
      <c r="E187" s="100">
        <f>2*15160136</f>
        <v>30320272</v>
      </c>
      <c r="F187" s="100">
        <f t="shared" si="14"/>
        <v>101</v>
      </c>
      <c r="G187" s="100">
        <f>E187*101/1000000</f>
        <v>3062.3474719999999</v>
      </c>
      <c r="H187" s="100">
        <v>84685</v>
      </c>
      <c r="I187" s="101">
        <v>44.1</v>
      </c>
      <c r="J187" s="100">
        <v>1311</v>
      </c>
      <c r="K187" s="100">
        <v>756</v>
      </c>
      <c r="L187" s="100">
        <v>1009.49</v>
      </c>
      <c r="M187" s="100">
        <v>12756</v>
      </c>
      <c r="N187" s="113">
        <f t="shared" si="11"/>
        <v>85.48866065</v>
      </c>
    </row>
    <row r="188" spans="1:14">
      <c r="A188" s="23" t="s">
        <v>227</v>
      </c>
      <c r="B188" s="13" t="s">
        <v>264</v>
      </c>
      <c r="C188" s="30" t="s">
        <v>265</v>
      </c>
      <c r="D188" s="77" t="s">
        <v>525</v>
      </c>
      <c r="E188" s="100">
        <f>12992025*2</f>
        <v>25984050</v>
      </c>
      <c r="F188" s="100">
        <f t="shared" si="14"/>
        <v>151.01571925854515</v>
      </c>
      <c r="G188" s="103">
        <v>3924</v>
      </c>
      <c r="H188" s="100">
        <v>33074</v>
      </c>
      <c r="I188" s="101">
        <v>46.19</v>
      </c>
      <c r="J188" s="100">
        <v>630</v>
      </c>
      <c r="K188" s="100">
        <v>516</v>
      </c>
      <c r="L188" s="100">
        <v>580.62</v>
      </c>
      <c r="M188" s="100">
        <v>2073</v>
      </c>
      <c r="N188" s="113">
        <f t="shared" si="11"/>
        <v>19.203425879999998</v>
      </c>
    </row>
    <row r="189" spans="1:14">
      <c r="A189" s="23" t="s">
        <v>227</v>
      </c>
      <c r="B189" s="13" t="s">
        <v>264</v>
      </c>
      <c r="C189" s="22" t="s">
        <v>827</v>
      </c>
      <c r="D189" s="62" t="s">
        <v>665</v>
      </c>
      <c r="E189" s="100">
        <v>38161188</v>
      </c>
      <c r="F189" s="100">
        <f t="shared" si="14"/>
        <v>149.99533033405564</v>
      </c>
      <c r="G189" s="100">
        <v>5724</v>
      </c>
      <c r="H189" s="102">
        <v>56214</v>
      </c>
      <c r="I189" s="104">
        <v>45.25</v>
      </c>
      <c r="J189" s="102">
        <v>867</v>
      </c>
      <c r="K189" s="102">
        <v>636</v>
      </c>
      <c r="L189" s="102">
        <v>736.15</v>
      </c>
      <c r="M189" s="102">
        <v>3546</v>
      </c>
      <c r="N189" s="113">
        <f t="shared" si="11"/>
        <v>41.381936100000004</v>
      </c>
    </row>
    <row r="190" spans="1:14">
      <c r="A190" s="23" t="s">
        <v>227</v>
      </c>
      <c r="B190" s="13" t="s">
        <v>259</v>
      </c>
      <c r="C190" s="30" t="s">
        <v>260</v>
      </c>
      <c r="D190" s="78" t="s">
        <v>525</v>
      </c>
      <c r="E190" s="102">
        <f>16291797*2</f>
        <v>32583594</v>
      </c>
      <c r="F190" s="100">
        <f t="shared" si="14"/>
        <v>150.9962344853671</v>
      </c>
      <c r="G190" s="105">
        <v>4920</v>
      </c>
      <c r="H190" s="100">
        <v>44400</v>
      </c>
      <c r="I190" s="101">
        <v>45.24</v>
      </c>
      <c r="J190" s="100">
        <v>786</v>
      </c>
      <c r="K190" s="100">
        <v>564</v>
      </c>
      <c r="L190" s="100">
        <v>679.26</v>
      </c>
      <c r="M190" s="100">
        <v>3036</v>
      </c>
      <c r="N190" s="113">
        <f t="shared" si="11"/>
        <v>30.159144000000001</v>
      </c>
    </row>
    <row r="191" spans="1:14">
      <c r="A191" s="23" t="s">
        <v>227</v>
      </c>
      <c r="B191" s="13" t="s">
        <v>261</v>
      </c>
      <c r="C191" s="22" t="s">
        <v>262</v>
      </c>
      <c r="D191" s="62" t="s">
        <v>649</v>
      </c>
      <c r="E191" s="100">
        <f>2*28237151</f>
        <v>56474302</v>
      </c>
      <c r="F191" s="100">
        <f t="shared" si="14"/>
        <v>150</v>
      </c>
      <c r="G191" s="100">
        <f>E191*150/1000000</f>
        <v>8471.1453000000001</v>
      </c>
      <c r="H191" s="100">
        <v>142556</v>
      </c>
      <c r="I191" s="101">
        <v>44.02</v>
      </c>
      <c r="J191" s="100">
        <v>1083</v>
      </c>
      <c r="K191" s="100">
        <v>669</v>
      </c>
      <c r="L191" s="100">
        <v>872.68</v>
      </c>
      <c r="M191" s="100">
        <v>8175</v>
      </c>
      <c r="N191" s="113">
        <f t="shared" si="11"/>
        <v>124.40577008</v>
      </c>
    </row>
    <row r="192" spans="1:14">
      <c r="A192" s="23" t="s">
        <v>227</v>
      </c>
      <c r="B192" s="13" t="s">
        <v>261</v>
      </c>
      <c r="C192" s="22" t="s">
        <v>263</v>
      </c>
      <c r="D192" s="62" t="s">
        <v>659</v>
      </c>
      <c r="E192" s="100">
        <f>25840793*2</f>
        <v>51681586</v>
      </c>
      <c r="F192" s="100">
        <f t="shared" si="14"/>
        <v>150</v>
      </c>
      <c r="G192" s="100">
        <f>E192*150/1000000</f>
        <v>7752.2379000000001</v>
      </c>
      <c r="H192" s="100">
        <v>107235</v>
      </c>
      <c r="I192" s="101">
        <v>44.28</v>
      </c>
      <c r="J192" s="100">
        <v>1065</v>
      </c>
      <c r="K192" s="100">
        <v>666</v>
      </c>
      <c r="L192" s="100">
        <v>859.09</v>
      </c>
      <c r="M192" s="100">
        <v>11019</v>
      </c>
      <c r="N192" s="113">
        <f t="shared" si="11"/>
        <v>92.124516150000005</v>
      </c>
    </row>
    <row r="193" spans="1:14">
      <c r="A193" s="23" t="s">
        <v>190</v>
      </c>
      <c r="B193" s="13" t="s">
        <v>211</v>
      </c>
      <c r="C193" s="22" t="s">
        <v>212</v>
      </c>
      <c r="D193" s="62" t="s">
        <v>638</v>
      </c>
      <c r="E193" s="100">
        <f>2*15671411</f>
        <v>31342822</v>
      </c>
      <c r="F193" s="100">
        <f t="shared" si="14"/>
        <v>101</v>
      </c>
      <c r="G193" s="100">
        <f>E193*101/1000000</f>
        <v>3165.6250220000002</v>
      </c>
      <c r="H193" s="100">
        <v>50728</v>
      </c>
      <c r="I193" s="101">
        <v>44.02</v>
      </c>
      <c r="J193" s="100">
        <v>1230</v>
      </c>
      <c r="K193" s="100">
        <v>732</v>
      </c>
      <c r="L193" s="100">
        <v>949.64</v>
      </c>
      <c r="M193" s="100">
        <v>9477</v>
      </c>
      <c r="N193" s="113">
        <f t="shared" si="11"/>
        <v>48.173337920000002</v>
      </c>
    </row>
    <row r="194" spans="1:14">
      <c r="A194" s="23" t="s">
        <v>190</v>
      </c>
      <c r="B194" s="13" t="s">
        <v>211</v>
      </c>
      <c r="C194" s="22" t="s">
        <v>213</v>
      </c>
      <c r="D194" s="75" t="s">
        <v>649</v>
      </c>
      <c r="E194" s="100">
        <f>2*15399056</f>
        <v>30798112</v>
      </c>
      <c r="F194" s="100">
        <f t="shared" si="14"/>
        <v>101</v>
      </c>
      <c r="G194" s="100">
        <f>E194*101/1000000</f>
        <v>3110.609312</v>
      </c>
      <c r="H194" s="100">
        <v>71071</v>
      </c>
      <c r="I194" s="101">
        <v>43.68</v>
      </c>
      <c r="J194" s="100">
        <v>1227</v>
      </c>
      <c r="K194" s="100">
        <v>699</v>
      </c>
      <c r="L194" s="100">
        <v>948.56</v>
      </c>
      <c r="M194" s="100">
        <v>13935</v>
      </c>
      <c r="N194" s="113">
        <f t="shared" si="11"/>
        <v>67.415107759999984</v>
      </c>
    </row>
    <row r="195" spans="1:14">
      <c r="A195" s="23" t="s">
        <v>190</v>
      </c>
      <c r="B195" s="13" t="s">
        <v>214</v>
      </c>
      <c r="C195" s="22" t="s">
        <v>215</v>
      </c>
      <c r="D195" s="62" t="s">
        <v>637</v>
      </c>
      <c r="E195" s="100">
        <f>2*13245376</f>
        <v>26490752</v>
      </c>
      <c r="F195" s="100">
        <f t="shared" si="14"/>
        <v>101</v>
      </c>
      <c r="G195" s="100">
        <f>E195*101/1000000</f>
        <v>2675.5659519999999</v>
      </c>
      <c r="H195" s="100">
        <v>44337</v>
      </c>
      <c r="I195" s="101">
        <v>42.38</v>
      </c>
      <c r="J195" s="100">
        <v>1200</v>
      </c>
      <c r="K195" s="100">
        <v>753</v>
      </c>
      <c r="L195" s="100">
        <v>948.28</v>
      </c>
      <c r="M195" s="100">
        <v>7833</v>
      </c>
      <c r="N195" s="113">
        <f t="shared" si="11"/>
        <v>42.043890359999999</v>
      </c>
    </row>
    <row r="196" spans="1:14">
      <c r="A196" s="23" t="s">
        <v>190</v>
      </c>
      <c r="B196" s="13" t="s">
        <v>204</v>
      </c>
      <c r="C196" s="22" t="s">
        <v>206</v>
      </c>
      <c r="D196" s="62" t="s">
        <v>637</v>
      </c>
      <c r="E196" s="100">
        <f>2*15152153</f>
        <v>30304306</v>
      </c>
      <c r="F196" s="100">
        <f t="shared" si="14"/>
        <v>101</v>
      </c>
      <c r="G196" s="100">
        <f>E196*101/1000000</f>
        <v>3060.7349060000001</v>
      </c>
      <c r="H196" s="100">
        <v>51237</v>
      </c>
      <c r="I196" s="101">
        <v>42.89</v>
      </c>
      <c r="J196" s="100">
        <v>1230</v>
      </c>
      <c r="K196" s="100">
        <v>765</v>
      </c>
      <c r="L196" s="100">
        <v>970.11</v>
      </c>
      <c r="M196" s="100">
        <v>11679</v>
      </c>
      <c r="N196" s="113">
        <f t="shared" ref="N196:N258" si="15">L196*H196/1000000</f>
        <v>49.705526069999998</v>
      </c>
    </row>
    <row r="197" spans="1:14">
      <c r="A197" s="23" t="s">
        <v>190</v>
      </c>
      <c r="B197" s="13" t="s">
        <v>204</v>
      </c>
      <c r="C197" s="22" t="s">
        <v>708</v>
      </c>
      <c r="D197" s="62" t="s">
        <v>709</v>
      </c>
      <c r="E197" s="100">
        <f>9062319*2</f>
        <v>18124638</v>
      </c>
      <c r="F197" s="100">
        <f t="shared" si="14"/>
        <v>101</v>
      </c>
      <c r="G197" s="100">
        <f>E197*101/1000000</f>
        <v>1830.588438</v>
      </c>
      <c r="H197" s="100">
        <v>77749</v>
      </c>
      <c r="I197" s="101">
        <v>43.03</v>
      </c>
      <c r="J197" s="100">
        <v>777</v>
      </c>
      <c r="K197" s="100">
        <v>594</v>
      </c>
      <c r="L197" s="100">
        <v>680.8</v>
      </c>
      <c r="M197" s="100">
        <v>3657</v>
      </c>
      <c r="N197" s="113">
        <f t="shared" si="15"/>
        <v>52.931519199999997</v>
      </c>
    </row>
    <row r="198" spans="1:14">
      <c r="A198" s="23" t="s">
        <v>190</v>
      </c>
      <c r="B198" s="13" t="s">
        <v>191</v>
      </c>
      <c r="C198" s="22" t="s">
        <v>690</v>
      </c>
      <c r="D198" s="62" t="s">
        <v>409</v>
      </c>
      <c r="E198" s="100">
        <v>32969496</v>
      </c>
      <c r="F198" s="100">
        <f t="shared" si="14"/>
        <v>149.98712749506393</v>
      </c>
      <c r="G198" s="100">
        <v>4945</v>
      </c>
      <c r="H198" s="100">
        <v>70544</v>
      </c>
      <c r="I198" s="101">
        <v>43.45</v>
      </c>
      <c r="J198" s="100">
        <v>1101</v>
      </c>
      <c r="K198" s="100">
        <v>690</v>
      </c>
      <c r="L198" s="100">
        <v>980.13</v>
      </c>
      <c r="M198" s="100">
        <v>7767</v>
      </c>
      <c r="N198" s="113">
        <f t="shared" si="15"/>
        <v>69.142290720000005</v>
      </c>
    </row>
    <row r="199" spans="1:14">
      <c r="A199" s="23" t="s">
        <v>190</v>
      </c>
      <c r="B199" s="13" t="s">
        <v>191</v>
      </c>
      <c r="C199" s="22" t="s">
        <v>200</v>
      </c>
      <c r="D199" s="62" t="s">
        <v>637</v>
      </c>
      <c r="E199" s="100">
        <f>2*15625968</f>
        <v>31251936</v>
      </c>
      <c r="F199" s="100">
        <f t="shared" si="14"/>
        <v>101</v>
      </c>
      <c r="G199" s="100">
        <f t="shared" ref="G199:G205" si="16">E199*101/1000000</f>
        <v>3156.4455360000002</v>
      </c>
      <c r="H199" s="100">
        <v>45545</v>
      </c>
      <c r="I199" s="101">
        <v>42.65</v>
      </c>
      <c r="J199" s="100">
        <v>1254</v>
      </c>
      <c r="K199" s="100">
        <v>792</v>
      </c>
      <c r="L199" s="100">
        <v>985.89</v>
      </c>
      <c r="M199" s="100">
        <v>10554</v>
      </c>
      <c r="N199" s="113">
        <f t="shared" si="15"/>
        <v>44.902360049999999</v>
      </c>
    </row>
    <row r="200" spans="1:14">
      <c r="A200" s="23" t="s">
        <v>190</v>
      </c>
      <c r="B200" s="13" t="s">
        <v>201</v>
      </c>
      <c r="C200" s="22" t="s">
        <v>202</v>
      </c>
      <c r="D200" s="62" t="s">
        <v>638</v>
      </c>
      <c r="E200" s="100">
        <f>2*14698523</f>
        <v>29397046</v>
      </c>
      <c r="F200" s="100">
        <f t="shared" si="14"/>
        <v>101</v>
      </c>
      <c r="G200" s="100">
        <f t="shared" si="16"/>
        <v>2969.1016460000001</v>
      </c>
      <c r="H200" s="100">
        <v>46266</v>
      </c>
      <c r="I200" s="101">
        <v>43.37</v>
      </c>
      <c r="J200" s="100">
        <v>1338</v>
      </c>
      <c r="K200" s="100">
        <v>879</v>
      </c>
      <c r="L200" s="100">
        <v>1063.99</v>
      </c>
      <c r="M200" s="100">
        <v>12651</v>
      </c>
      <c r="N200" s="113">
        <f t="shared" si="15"/>
        <v>49.226561340000003</v>
      </c>
    </row>
    <row r="201" spans="1:14">
      <c r="A201" s="23" t="s">
        <v>190</v>
      </c>
      <c r="B201" s="13" t="s">
        <v>191</v>
      </c>
      <c r="C201" s="22" t="s">
        <v>203</v>
      </c>
      <c r="D201" s="62" t="s">
        <v>715</v>
      </c>
      <c r="E201" s="100">
        <f>2*20617350</f>
        <v>41234700</v>
      </c>
      <c r="F201" s="100">
        <f t="shared" si="14"/>
        <v>101</v>
      </c>
      <c r="G201" s="100">
        <f t="shared" si="16"/>
        <v>4164.7047000000002</v>
      </c>
      <c r="H201" s="100">
        <v>57583</v>
      </c>
      <c r="I201" s="101">
        <v>43.65</v>
      </c>
      <c r="J201" s="100">
        <v>1152</v>
      </c>
      <c r="K201" s="100">
        <v>684</v>
      </c>
      <c r="L201" s="100">
        <v>902.17</v>
      </c>
      <c r="M201" s="100">
        <v>10947</v>
      </c>
      <c r="N201" s="113">
        <f t="shared" si="15"/>
        <v>51.949655110000002</v>
      </c>
    </row>
    <row r="202" spans="1:14">
      <c r="A202" s="23" t="s">
        <v>190</v>
      </c>
      <c r="B202" s="13" t="s">
        <v>204</v>
      </c>
      <c r="C202" s="22" t="s">
        <v>635</v>
      </c>
      <c r="D202" s="62" t="s">
        <v>638</v>
      </c>
      <c r="E202" s="100">
        <f>2*18813573</f>
        <v>37627146</v>
      </c>
      <c r="F202" s="100">
        <f t="shared" ref="F202:F223" si="17">G202*1000000/E202</f>
        <v>101</v>
      </c>
      <c r="G202" s="100">
        <f t="shared" si="16"/>
        <v>3800.3417460000001</v>
      </c>
      <c r="H202" s="100">
        <v>55930</v>
      </c>
      <c r="I202" s="101">
        <v>43.78</v>
      </c>
      <c r="J202" s="100">
        <v>1167</v>
      </c>
      <c r="K202" s="100">
        <v>714</v>
      </c>
      <c r="L202" s="100">
        <v>919.24</v>
      </c>
      <c r="M202" s="100">
        <v>10158</v>
      </c>
      <c r="N202" s="113">
        <f t="shared" si="15"/>
        <v>51.413093200000006</v>
      </c>
    </row>
    <row r="203" spans="1:14">
      <c r="A203" s="23" t="s">
        <v>190</v>
      </c>
      <c r="B203" s="13" t="s">
        <v>191</v>
      </c>
      <c r="C203" s="22" t="s">
        <v>198</v>
      </c>
      <c r="D203" s="62" t="s">
        <v>637</v>
      </c>
      <c r="E203" s="100">
        <f>2*19422967</f>
        <v>38845934</v>
      </c>
      <c r="F203" s="100">
        <f t="shared" si="17"/>
        <v>101</v>
      </c>
      <c r="G203" s="100">
        <f t="shared" si="16"/>
        <v>3923.4393340000001</v>
      </c>
      <c r="H203" s="100">
        <v>52750</v>
      </c>
      <c r="I203" s="101">
        <v>43.34</v>
      </c>
      <c r="J203" s="100">
        <v>1215</v>
      </c>
      <c r="K203" s="100">
        <v>744</v>
      </c>
      <c r="L203" s="100">
        <v>962.64</v>
      </c>
      <c r="M203" s="100">
        <v>11616</v>
      </c>
      <c r="N203" s="113">
        <f t="shared" si="15"/>
        <v>50.779260000000001</v>
      </c>
    </row>
    <row r="204" spans="1:14">
      <c r="A204" s="23" t="s">
        <v>190</v>
      </c>
      <c r="B204" s="13" t="s">
        <v>191</v>
      </c>
      <c r="C204" s="22" t="s">
        <v>199</v>
      </c>
      <c r="D204" s="62" t="s">
        <v>709</v>
      </c>
      <c r="E204" s="100">
        <f>11172037*2</f>
        <v>22344074</v>
      </c>
      <c r="F204" s="100">
        <f t="shared" si="17"/>
        <v>101</v>
      </c>
      <c r="G204" s="100">
        <f t="shared" si="16"/>
        <v>2256.7514740000001</v>
      </c>
      <c r="H204" s="100">
        <v>101679</v>
      </c>
      <c r="I204" s="101">
        <v>43.17</v>
      </c>
      <c r="J204" s="100">
        <v>846</v>
      </c>
      <c r="K204" s="100">
        <v>633</v>
      </c>
      <c r="L204" s="100">
        <v>726.34</v>
      </c>
      <c r="M204" s="100">
        <v>3960</v>
      </c>
      <c r="N204" s="113">
        <f t="shared" si="15"/>
        <v>73.853524859999993</v>
      </c>
    </row>
    <row r="205" spans="1:14">
      <c r="A205" s="23" t="s">
        <v>190</v>
      </c>
      <c r="B205" s="13" t="s">
        <v>191</v>
      </c>
      <c r="C205" s="22" t="s">
        <v>196</v>
      </c>
      <c r="D205" s="62" t="s">
        <v>638</v>
      </c>
      <c r="E205" s="102">
        <f>2*(2447442+16000000)</f>
        <v>36894884</v>
      </c>
      <c r="F205" s="100">
        <f t="shared" si="17"/>
        <v>101</v>
      </c>
      <c r="G205" s="102">
        <f t="shared" si="16"/>
        <v>3726.383284</v>
      </c>
      <c r="H205" s="102">
        <v>43652</v>
      </c>
      <c r="I205" s="104">
        <v>42.62</v>
      </c>
      <c r="J205" s="102">
        <v>1194</v>
      </c>
      <c r="K205" s="102">
        <v>759</v>
      </c>
      <c r="L205" s="102">
        <v>941.66</v>
      </c>
      <c r="M205" s="100">
        <v>6228</v>
      </c>
      <c r="N205" s="113">
        <f t="shared" si="15"/>
        <v>41.105342319999998</v>
      </c>
    </row>
    <row r="206" spans="1:14">
      <c r="A206" s="23" t="s">
        <v>190</v>
      </c>
      <c r="B206" s="13" t="s">
        <v>191</v>
      </c>
      <c r="C206" s="22" t="s">
        <v>197</v>
      </c>
      <c r="D206" s="62" t="s">
        <v>718</v>
      </c>
      <c r="E206" s="100">
        <f>2*46681330</f>
        <v>93362660</v>
      </c>
      <c r="F206" s="100">
        <f t="shared" si="17"/>
        <v>85</v>
      </c>
      <c r="G206" s="100">
        <f>E206*85/1000000</f>
        <v>7935.8261000000002</v>
      </c>
      <c r="H206" s="100">
        <v>133602</v>
      </c>
      <c r="I206" s="101">
        <v>42.49</v>
      </c>
      <c r="J206" s="100">
        <v>1158</v>
      </c>
      <c r="K206" s="100">
        <v>705</v>
      </c>
      <c r="L206" s="100">
        <v>917.19</v>
      </c>
      <c r="M206" s="100">
        <v>16131</v>
      </c>
      <c r="N206" s="113">
        <f t="shared" si="15"/>
        <v>122.53841838000001</v>
      </c>
    </row>
    <row r="207" spans="1:14">
      <c r="A207" s="23" t="s">
        <v>190</v>
      </c>
      <c r="B207" s="13" t="s">
        <v>191</v>
      </c>
      <c r="C207" s="22" t="s">
        <v>572</v>
      </c>
      <c r="D207" s="62" t="s">
        <v>638</v>
      </c>
      <c r="E207" s="100">
        <f>2*17649179</f>
        <v>35298358</v>
      </c>
      <c r="F207" s="100">
        <f t="shared" si="17"/>
        <v>101</v>
      </c>
      <c r="G207" s="100">
        <f>E207*101/1000000</f>
        <v>3565.1341579999998</v>
      </c>
      <c r="H207" s="100">
        <v>65211</v>
      </c>
      <c r="I207" s="101">
        <v>42.54</v>
      </c>
      <c r="J207" s="100">
        <v>1146</v>
      </c>
      <c r="K207" s="100">
        <v>678</v>
      </c>
      <c r="L207" s="100">
        <v>895.93</v>
      </c>
      <c r="M207" s="100">
        <v>10818</v>
      </c>
      <c r="N207" s="113">
        <f t="shared" si="15"/>
        <v>58.424491229999994</v>
      </c>
    </row>
    <row r="208" spans="1:14">
      <c r="A208" s="23" t="s">
        <v>190</v>
      </c>
      <c r="B208" s="13" t="s">
        <v>191</v>
      </c>
      <c r="C208" s="22" t="s">
        <v>193</v>
      </c>
      <c r="D208" s="62" t="s">
        <v>652</v>
      </c>
      <c r="E208" s="100">
        <f>2*(6247610+4099419)</f>
        <v>20694058</v>
      </c>
      <c r="F208" s="100">
        <f t="shared" si="17"/>
        <v>101</v>
      </c>
      <c r="G208" s="100">
        <f>E208*101/1000000</f>
        <v>2090.099858</v>
      </c>
      <c r="H208" s="100">
        <v>11374</v>
      </c>
      <c r="I208" s="101">
        <v>44.34</v>
      </c>
      <c r="J208" s="100">
        <v>750</v>
      </c>
      <c r="K208" s="100">
        <v>525</v>
      </c>
      <c r="L208" s="100">
        <v>654.24</v>
      </c>
      <c r="M208" s="100">
        <v>4338</v>
      </c>
      <c r="N208" s="113">
        <f t="shared" si="15"/>
        <v>7.4413257599999998</v>
      </c>
    </row>
    <row r="209" spans="1:14">
      <c r="A209" s="23" t="s">
        <v>190</v>
      </c>
      <c r="B209" s="13" t="s">
        <v>191</v>
      </c>
      <c r="C209" s="22" t="s">
        <v>195</v>
      </c>
      <c r="D209" s="62" t="s">
        <v>649</v>
      </c>
      <c r="E209" s="100">
        <f>2*11553201</f>
        <v>23106402</v>
      </c>
      <c r="F209" s="100">
        <f t="shared" si="17"/>
        <v>90</v>
      </c>
      <c r="G209" s="100">
        <f>E209*90/1000000</f>
        <v>2079.57618</v>
      </c>
      <c r="H209" s="100">
        <v>34875</v>
      </c>
      <c r="I209" s="101">
        <v>43.53</v>
      </c>
      <c r="J209" s="100">
        <v>927</v>
      </c>
      <c r="K209" s="100">
        <v>609</v>
      </c>
      <c r="L209" s="100">
        <v>767.52</v>
      </c>
      <c r="M209" s="100">
        <v>5424</v>
      </c>
      <c r="N209" s="113">
        <f t="shared" si="15"/>
        <v>26.76726</v>
      </c>
    </row>
    <row r="210" spans="1:14">
      <c r="A210" s="23" t="s">
        <v>190</v>
      </c>
      <c r="B210" s="13" t="s">
        <v>191</v>
      </c>
      <c r="C210" s="22" t="s">
        <v>194</v>
      </c>
      <c r="D210" s="62" t="s">
        <v>638</v>
      </c>
      <c r="E210" s="100">
        <f>2*12583569</f>
        <v>25167138</v>
      </c>
      <c r="F210" s="100">
        <f t="shared" si="17"/>
        <v>101</v>
      </c>
      <c r="G210" s="100">
        <f>E210*101/1000000</f>
        <v>2541.8809379999998</v>
      </c>
      <c r="H210" s="100">
        <v>91204</v>
      </c>
      <c r="I210" s="101">
        <v>43.27</v>
      </c>
      <c r="J210" s="100">
        <v>1185</v>
      </c>
      <c r="K210" s="100">
        <v>696</v>
      </c>
      <c r="L210" s="100">
        <v>926.91</v>
      </c>
      <c r="M210" s="100">
        <v>11487</v>
      </c>
      <c r="N210" s="113">
        <f t="shared" si="15"/>
        <v>84.537899640000006</v>
      </c>
    </row>
    <row r="211" spans="1:14">
      <c r="A211" s="23" t="s">
        <v>190</v>
      </c>
      <c r="B211" s="13" t="s">
        <v>191</v>
      </c>
      <c r="C211" s="30" t="s">
        <v>192</v>
      </c>
      <c r="D211" s="80" t="s">
        <v>525</v>
      </c>
      <c r="E211" s="100">
        <v>23842604</v>
      </c>
      <c r="F211" s="100">
        <f t="shared" si="17"/>
        <v>149.98361756123617</v>
      </c>
      <c r="G211" s="106">
        <v>3576</v>
      </c>
      <c r="H211" s="100">
        <v>27794</v>
      </c>
      <c r="I211" s="101">
        <v>46.26</v>
      </c>
      <c r="J211" s="100">
        <v>684</v>
      </c>
      <c r="K211" s="100">
        <v>546</v>
      </c>
      <c r="L211" s="100">
        <v>614.59</v>
      </c>
      <c r="M211" s="100">
        <v>2445</v>
      </c>
      <c r="N211" s="113">
        <f t="shared" si="15"/>
        <v>17.08191446</v>
      </c>
    </row>
    <row r="212" spans="1:14">
      <c r="A212" s="23" t="s">
        <v>190</v>
      </c>
      <c r="B212" s="13" t="s">
        <v>209</v>
      </c>
      <c r="C212" s="22" t="s">
        <v>745</v>
      </c>
      <c r="D212" s="62" t="s">
        <v>649</v>
      </c>
      <c r="E212" s="102">
        <f>39534330+42972674</f>
        <v>82507004</v>
      </c>
      <c r="F212" s="100">
        <f t="shared" si="17"/>
        <v>150.52055459437116</v>
      </c>
      <c r="G212" s="102">
        <f>6489+5930</f>
        <v>12419</v>
      </c>
      <c r="H212" s="100">
        <v>13325</v>
      </c>
      <c r="I212" s="101">
        <v>41.9</v>
      </c>
      <c r="J212" s="100">
        <v>351</v>
      </c>
      <c r="K212" s="100">
        <v>342</v>
      </c>
      <c r="L212" s="100">
        <v>366.17</v>
      </c>
      <c r="M212" s="100">
        <v>1344</v>
      </c>
      <c r="N212" s="113">
        <f t="shared" si="15"/>
        <v>4.8792152499999997</v>
      </c>
    </row>
    <row r="213" spans="1:14">
      <c r="A213" s="23" t="s">
        <v>190</v>
      </c>
      <c r="B213" s="13" t="s">
        <v>209</v>
      </c>
      <c r="C213" s="22" t="s">
        <v>848</v>
      </c>
      <c r="D213" s="75" t="s">
        <v>652</v>
      </c>
      <c r="E213" s="100">
        <f>2*24403083</f>
        <v>48806166</v>
      </c>
      <c r="F213" s="100">
        <f t="shared" si="17"/>
        <v>150</v>
      </c>
      <c r="G213" s="100">
        <f>E213*150/1000000</f>
        <v>7320.9249</v>
      </c>
      <c r="H213" s="100">
        <v>151716</v>
      </c>
      <c r="I213" s="101">
        <v>44.01</v>
      </c>
      <c r="J213" s="100">
        <v>1272</v>
      </c>
      <c r="K213" s="100">
        <v>771</v>
      </c>
      <c r="L213" s="100">
        <v>1005.42</v>
      </c>
      <c r="M213" s="100">
        <v>12687</v>
      </c>
      <c r="N213" s="113">
        <f t="shared" si="15"/>
        <v>152.53830072</v>
      </c>
    </row>
    <row r="214" spans="1:14">
      <c r="A214" s="23" t="s">
        <v>190</v>
      </c>
      <c r="B214" s="13" t="s">
        <v>736</v>
      </c>
      <c r="C214" s="30" t="s">
        <v>222</v>
      </c>
      <c r="D214" s="78" t="s">
        <v>525</v>
      </c>
      <c r="E214" s="100">
        <f>12752455*2</f>
        <v>25504910</v>
      </c>
      <c r="F214" s="100">
        <f t="shared" si="17"/>
        <v>150.99053476369843</v>
      </c>
      <c r="G214" s="105">
        <v>3851</v>
      </c>
      <c r="H214" s="100">
        <v>46531</v>
      </c>
      <c r="I214" s="101">
        <v>44.12</v>
      </c>
      <c r="J214" s="100">
        <v>879</v>
      </c>
      <c r="K214" s="100">
        <v>615</v>
      </c>
      <c r="L214" s="100">
        <v>740.76</v>
      </c>
      <c r="M214" s="100">
        <v>3909</v>
      </c>
      <c r="N214" s="113">
        <f t="shared" si="15"/>
        <v>34.468303560000003</v>
      </c>
    </row>
    <row r="215" spans="1:14">
      <c r="A215" s="23" t="s">
        <v>190</v>
      </c>
      <c r="B215" s="13" t="s">
        <v>216</v>
      </c>
      <c r="C215" s="22" t="s">
        <v>218</v>
      </c>
      <c r="D215" s="62" t="s">
        <v>649</v>
      </c>
      <c r="E215" s="100">
        <f>2*9366534</f>
        <v>18733068</v>
      </c>
      <c r="F215" s="100">
        <f t="shared" si="17"/>
        <v>101</v>
      </c>
      <c r="G215" s="100">
        <f>E215*101/1000000</f>
        <v>1892.0398680000001</v>
      </c>
      <c r="H215" s="100">
        <v>116309</v>
      </c>
      <c r="I215" s="101">
        <v>43.85</v>
      </c>
      <c r="J215" s="100">
        <v>1110</v>
      </c>
      <c r="K215" s="100">
        <v>690</v>
      </c>
      <c r="L215" s="100">
        <v>898.13</v>
      </c>
      <c r="M215" s="100">
        <v>11082</v>
      </c>
      <c r="N215" s="113">
        <f t="shared" si="15"/>
        <v>104.46060217</v>
      </c>
    </row>
    <row r="216" spans="1:14">
      <c r="A216" s="23" t="s">
        <v>190</v>
      </c>
      <c r="B216" s="13" t="s">
        <v>216</v>
      </c>
      <c r="C216" s="22" t="s">
        <v>219</v>
      </c>
      <c r="D216" s="62" t="s">
        <v>409</v>
      </c>
      <c r="E216" s="100">
        <f>2*9403323</f>
        <v>18806646</v>
      </c>
      <c r="F216" s="100">
        <f t="shared" si="17"/>
        <v>101</v>
      </c>
      <c r="G216" s="100">
        <f>E216*101/1000000</f>
        <v>1899.4712460000001</v>
      </c>
      <c r="H216" s="100">
        <v>188967</v>
      </c>
      <c r="I216" s="101">
        <v>43.11</v>
      </c>
      <c r="J216" s="100">
        <v>1098</v>
      </c>
      <c r="K216" s="100">
        <v>666</v>
      </c>
      <c r="L216" s="100">
        <v>885.46</v>
      </c>
      <c r="M216" s="100">
        <v>11457</v>
      </c>
      <c r="N216" s="113">
        <f t="shared" si="15"/>
        <v>167.32271982</v>
      </c>
    </row>
    <row r="217" spans="1:14">
      <c r="A217" s="23" t="s">
        <v>190</v>
      </c>
      <c r="B217" s="13" t="s">
        <v>216</v>
      </c>
      <c r="C217" s="22" t="s">
        <v>221</v>
      </c>
      <c r="D217" s="62" t="s">
        <v>649</v>
      </c>
      <c r="E217" s="100">
        <f>2*(1896778+8149167)</f>
        <v>20091890</v>
      </c>
      <c r="F217" s="100">
        <f t="shared" si="17"/>
        <v>101</v>
      </c>
      <c r="G217" s="100">
        <f>E217*101/1000000</f>
        <v>2029.28089</v>
      </c>
      <c r="H217" s="100">
        <v>74647</v>
      </c>
      <c r="I217" s="101">
        <v>43.9</v>
      </c>
      <c r="J217" s="100">
        <v>1128</v>
      </c>
      <c r="K217" s="100">
        <v>699</v>
      </c>
      <c r="L217" s="100">
        <v>905.15</v>
      </c>
      <c r="M217" s="100">
        <v>11193</v>
      </c>
      <c r="N217" s="113">
        <f t="shared" si="15"/>
        <v>67.566732049999999</v>
      </c>
    </row>
    <row r="218" spans="1:14">
      <c r="A218" s="23" t="s">
        <v>190</v>
      </c>
      <c r="B218" s="13" t="s">
        <v>216</v>
      </c>
      <c r="C218" s="22" t="s">
        <v>220</v>
      </c>
      <c r="D218" s="75" t="s">
        <v>649</v>
      </c>
      <c r="E218" s="100">
        <v>42512662</v>
      </c>
      <c r="F218" s="100">
        <f t="shared" si="17"/>
        <v>150.0023687060575</v>
      </c>
      <c r="G218" s="100">
        <v>6377</v>
      </c>
      <c r="H218" s="100">
        <v>135690</v>
      </c>
      <c r="I218" s="101">
        <v>43.86</v>
      </c>
      <c r="J218" s="100">
        <v>1230</v>
      </c>
      <c r="K218" s="100">
        <v>708</v>
      </c>
      <c r="L218" s="100">
        <v>946.42</v>
      </c>
      <c r="M218" s="100">
        <v>7755</v>
      </c>
      <c r="N218" s="113">
        <f t="shared" si="15"/>
        <v>128.4197298</v>
      </c>
    </row>
    <row r="219" spans="1:14">
      <c r="A219" s="23" t="s">
        <v>190</v>
      </c>
      <c r="B219" s="13" t="s">
        <v>216</v>
      </c>
      <c r="C219" s="22" t="s">
        <v>217</v>
      </c>
      <c r="D219" s="62" t="s">
        <v>652</v>
      </c>
      <c r="E219" s="100">
        <f>2*16948390</f>
        <v>33896780</v>
      </c>
      <c r="F219" s="100">
        <f t="shared" si="17"/>
        <v>101</v>
      </c>
      <c r="G219" s="100">
        <f>E219*101/1000000</f>
        <v>3423.5747799999999</v>
      </c>
      <c r="H219" s="100">
        <v>73886</v>
      </c>
      <c r="I219" s="101">
        <v>43.63</v>
      </c>
      <c r="J219" s="100">
        <v>1293</v>
      </c>
      <c r="K219" s="100">
        <v>792</v>
      </c>
      <c r="L219" s="100">
        <v>1010.55</v>
      </c>
      <c r="M219" s="100">
        <v>15279</v>
      </c>
      <c r="N219" s="113">
        <f t="shared" si="15"/>
        <v>74.665497299999998</v>
      </c>
    </row>
    <row r="220" spans="1:14">
      <c r="A220" s="13" t="s">
        <v>223</v>
      </c>
      <c r="B220" s="27" t="s">
        <v>224</v>
      </c>
      <c r="C220" s="30" t="s">
        <v>225</v>
      </c>
      <c r="D220" s="78" t="s">
        <v>525</v>
      </c>
      <c r="E220" s="100">
        <f>22687078*2</f>
        <v>45374156</v>
      </c>
      <c r="F220" s="100">
        <f t="shared" si="17"/>
        <v>150.98903437454572</v>
      </c>
      <c r="G220" s="105">
        <v>6851</v>
      </c>
      <c r="H220" s="100">
        <v>42043</v>
      </c>
      <c r="I220" s="101">
        <v>42.92</v>
      </c>
      <c r="J220" s="100">
        <v>837</v>
      </c>
      <c r="K220" s="100">
        <v>621</v>
      </c>
      <c r="L220" s="100">
        <v>714.91</v>
      </c>
      <c r="M220" s="100">
        <v>12723</v>
      </c>
      <c r="N220" s="113">
        <f t="shared" si="15"/>
        <v>30.056961129999998</v>
      </c>
    </row>
    <row r="221" spans="1:14">
      <c r="A221" s="13" t="s">
        <v>223</v>
      </c>
      <c r="B221" s="27" t="s">
        <v>224</v>
      </c>
      <c r="C221" s="30" t="s">
        <v>226</v>
      </c>
      <c r="D221" s="87" t="s">
        <v>525</v>
      </c>
      <c r="E221" s="100">
        <v>34462478</v>
      </c>
      <c r="F221" s="100">
        <f t="shared" si="17"/>
        <v>149.98921435655325</v>
      </c>
      <c r="G221" s="105">
        <v>5169</v>
      </c>
      <c r="H221" s="100">
        <v>37164</v>
      </c>
      <c r="I221" s="101">
        <v>42.96</v>
      </c>
      <c r="J221" s="100">
        <v>870</v>
      </c>
      <c r="K221" s="100">
        <v>618</v>
      </c>
      <c r="L221" s="100">
        <v>742.06</v>
      </c>
      <c r="M221" s="100">
        <v>12723</v>
      </c>
      <c r="N221" s="113">
        <f t="shared" si="15"/>
        <v>27.577917839999998</v>
      </c>
    </row>
    <row r="222" spans="1:14">
      <c r="A222" s="13" t="s">
        <v>266</v>
      </c>
      <c r="B222" s="13" t="s">
        <v>267</v>
      </c>
      <c r="C222" s="30" t="s">
        <v>597</v>
      </c>
      <c r="D222" s="78" t="s">
        <v>658</v>
      </c>
      <c r="E222" s="100">
        <f>20851769*2</f>
        <v>41703538</v>
      </c>
      <c r="F222" s="100">
        <f t="shared" si="17"/>
        <v>150.9943832583221</v>
      </c>
      <c r="G222" s="105">
        <v>6297</v>
      </c>
      <c r="H222" s="100">
        <v>26166</v>
      </c>
      <c r="I222" s="101">
        <v>43.6</v>
      </c>
      <c r="J222" s="100">
        <v>399</v>
      </c>
      <c r="K222" s="100">
        <v>366</v>
      </c>
      <c r="L222" s="100">
        <v>420.7</v>
      </c>
      <c r="M222" s="100">
        <v>2181</v>
      </c>
      <c r="N222" s="113">
        <f t="shared" si="15"/>
        <v>11.008036199999999</v>
      </c>
    </row>
    <row r="223" spans="1:14">
      <c r="A223" s="13" t="s">
        <v>269</v>
      </c>
      <c r="B223" s="13" t="s">
        <v>270</v>
      </c>
      <c r="C223" s="30" t="s">
        <v>599</v>
      </c>
      <c r="D223" s="78" t="s">
        <v>657</v>
      </c>
      <c r="E223" s="100">
        <v>23466798</v>
      </c>
      <c r="F223" s="100">
        <f t="shared" si="17"/>
        <v>149.99916051606189</v>
      </c>
      <c r="G223" s="102">
        <v>3520</v>
      </c>
      <c r="H223" s="100">
        <v>152512</v>
      </c>
      <c r="I223" s="101">
        <v>44.3</v>
      </c>
      <c r="J223" s="100">
        <v>1179</v>
      </c>
      <c r="K223" s="100">
        <v>729</v>
      </c>
      <c r="L223" s="100">
        <v>945.52</v>
      </c>
      <c r="M223" s="100">
        <v>9915</v>
      </c>
      <c r="N223" s="113">
        <f t="shared" si="15"/>
        <v>144.20314624000002</v>
      </c>
    </row>
    <row r="224" spans="1:14">
      <c r="A224" s="13" t="s">
        <v>269</v>
      </c>
      <c r="B224" s="13" t="s">
        <v>271</v>
      </c>
      <c r="C224" s="22" t="s">
        <v>272</v>
      </c>
      <c r="D224" s="62" t="s">
        <v>649</v>
      </c>
      <c r="E224" s="102">
        <f>10428910*2</f>
        <v>20857820</v>
      </c>
      <c r="F224" s="100">
        <v>126</v>
      </c>
      <c r="G224" s="100">
        <f>E224*126/1000000</f>
        <v>2628.0853200000001</v>
      </c>
      <c r="H224" s="100">
        <v>57967</v>
      </c>
      <c r="I224" s="101">
        <v>45.01</v>
      </c>
      <c r="J224" s="100">
        <v>918</v>
      </c>
      <c r="K224" s="100">
        <v>612</v>
      </c>
      <c r="L224" s="100">
        <v>765.94</v>
      </c>
      <c r="M224" s="100">
        <v>5415</v>
      </c>
      <c r="N224" s="113">
        <f t="shared" si="15"/>
        <v>44.399243980000001</v>
      </c>
    </row>
    <row r="225" spans="1:14">
      <c r="A225" s="13" t="s">
        <v>269</v>
      </c>
      <c r="B225" s="13" t="s">
        <v>271</v>
      </c>
      <c r="C225" s="30" t="s">
        <v>5937</v>
      </c>
      <c r="D225" s="78" t="s">
        <v>649</v>
      </c>
      <c r="E225" s="100">
        <v>24601930</v>
      </c>
      <c r="F225" s="100">
        <f t="shared" ref="F225:F244" si="18">G225*1000000/E225</f>
        <v>149.98823263052938</v>
      </c>
      <c r="G225" s="100">
        <v>3690</v>
      </c>
      <c r="H225" s="100">
        <v>133296</v>
      </c>
      <c r="I225" s="101">
        <v>44.49</v>
      </c>
      <c r="J225" s="100">
        <v>1209</v>
      </c>
      <c r="K225" s="100">
        <v>726</v>
      </c>
      <c r="L225" s="100">
        <v>952.87</v>
      </c>
      <c r="M225" s="100">
        <v>8898</v>
      </c>
      <c r="N225" s="113">
        <f t="shared" si="15"/>
        <v>127.01375951999999</v>
      </c>
    </row>
    <row r="226" spans="1:14">
      <c r="A226" s="13" t="s">
        <v>269</v>
      </c>
      <c r="B226" s="13" t="s">
        <v>271</v>
      </c>
      <c r="C226" s="30" t="s">
        <v>598</v>
      </c>
      <c r="D226" s="62" t="s">
        <v>409</v>
      </c>
      <c r="E226" s="102">
        <f>28309753*2</f>
        <v>56619506</v>
      </c>
      <c r="F226" s="100">
        <f t="shared" si="18"/>
        <v>151.00802892911148</v>
      </c>
      <c r="G226" s="102">
        <v>8550</v>
      </c>
      <c r="H226" s="100">
        <v>29562</v>
      </c>
      <c r="I226" s="101">
        <v>44.17</v>
      </c>
      <c r="J226" s="100">
        <v>408</v>
      </c>
      <c r="K226" s="100">
        <v>369</v>
      </c>
      <c r="L226" s="100">
        <v>426.63</v>
      </c>
      <c r="M226" s="100">
        <v>2472</v>
      </c>
      <c r="N226" s="113">
        <f t="shared" si="15"/>
        <v>12.612036060000001</v>
      </c>
    </row>
    <row r="227" spans="1:14">
      <c r="A227" s="13" t="s">
        <v>273</v>
      </c>
      <c r="B227" s="13" t="s">
        <v>274</v>
      </c>
      <c r="C227" s="74" t="s">
        <v>276</v>
      </c>
      <c r="D227" s="62" t="s">
        <v>656</v>
      </c>
      <c r="E227" s="100">
        <f>2*13479303</f>
        <v>26958606</v>
      </c>
      <c r="F227" s="100">
        <f t="shared" si="18"/>
        <v>101</v>
      </c>
      <c r="G227" s="100">
        <f>E227*101/1000000</f>
        <v>2722.8192060000001</v>
      </c>
      <c r="H227" s="100">
        <v>74454</v>
      </c>
      <c r="I227" s="101">
        <v>43.92</v>
      </c>
      <c r="J227" s="100">
        <v>1344</v>
      </c>
      <c r="K227" s="100">
        <v>741</v>
      </c>
      <c r="L227" s="100">
        <v>1012.2</v>
      </c>
      <c r="M227" s="100">
        <v>16347</v>
      </c>
      <c r="N227" s="113">
        <f t="shared" si="15"/>
        <v>75.362338800000003</v>
      </c>
    </row>
    <row r="228" spans="1:14">
      <c r="A228" s="13" t="s">
        <v>273</v>
      </c>
      <c r="B228" s="13" t="s">
        <v>274</v>
      </c>
      <c r="C228" s="22" t="s">
        <v>275</v>
      </c>
      <c r="D228" s="62" t="s">
        <v>712</v>
      </c>
      <c r="E228" s="100">
        <f>2*17578471</f>
        <v>35156942</v>
      </c>
      <c r="F228" s="100">
        <f t="shared" si="18"/>
        <v>101</v>
      </c>
      <c r="G228" s="100">
        <f>E228*101/1000000</f>
        <v>3550.851142</v>
      </c>
      <c r="H228" s="100">
        <v>52435</v>
      </c>
      <c r="I228" s="101">
        <v>43.55</v>
      </c>
      <c r="J228" s="100">
        <v>1284</v>
      </c>
      <c r="K228" s="100">
        <v>777</v>
      </c>
      <c r="L228" s="100">
        <v>997.46</v>
      </c>
      <c r="M228" s="100">
        <v>7239</v>
      </c>
      <c r="N228" s="113">
        <f t="shared" si="15"/>
        <v>52.301815099999999</v>
      </c>
    </row>
    <row r="229" spans="1:14">
      <c r="A229" s="13" t="s">
        <v>277</v>
      </c>
      <c r="B229" s="13" t="s">
        <v>278</v>
      </c>
      <c r="C229" s="22" t="s">
        <v>847</v>
      </c>
      <c r="D229" s="75" t="s">
        <v>652</v>
      </c>
      <c r="E229" s="100">
        <f>2*18362610</f>
        <v>36725220</v>
      </c>
      <c r="F229" s="100">
        <f t="shared" si="18"/>
        <v>150</v>
      </c>
      <c r="G229" s="100">
        <f>E229*150/1000000</f>
        <v>5508.7830000000004</v>
      </c>
      <c r="H229" s="100">
        <v>202923</v>
      </c>
      <c r="I229" s="101">
        <v>43.78</v>
      </c>
      <c r="J229" s="100">
        <v>1068</v>
      </c>
      <c r="K229" s="100">
        <v>648</v>
      </c>
      <c r="L229" s="100">
        <v>864.35</v>
      </c>
      <c r="M229" s="100">
        <v>14442</v>
      </c>
      <c r="N229" s="113">
        <f t="shared" si="15"/>
        <v>175.39649505</v>
      </c>
    </row>
    <row r="230" spans="1:14">
      <c r="A230" s="23" t="s">
        <v>280</v>
      </c>
      <c r="B230" s="13" t="s">
        <v>281</v>
      </c>
      <c r="C230" s="22" t="s">
        <v>282</v>
      </c>
      <c r="D230" s="62" t="s">
        <v>409</v>
      </c>
      <c r="E230" s="100">
        <f>2*14671116</f>
        <v>29342232</v>
      </c>
      <c r="F230" s="100">
        <f t="shared" si="18"/>
        <v>101</v>
      </c>
      <c r="G230" s="100">
        <f t="shared" ref="G230:G236" si="19">E230*101/1000000</f>
        <v>2963.5654319999999</v>
      </c>
      <c r="H230" s="100">
        <v>75132</v>
      </c>
      <c r="I230" s="101">
        <v>43.93</v>
      </c>
      <c r="J230" s="100">
        <v>1437</v>
      </c>
      <c r="K230" s="100">
        <v>846</v>
      </c>
      <c r="L230" s="100">
        <v>1104.18</v>
      </c>
      <c r="M230" s="100">
        <v>12705</v>
      </c>
      <c r="N230" s="113">
        <f t="shared" si="15"/>
        <v>82.959251760000001</v>
      </c>
    </row>
    <row r="231" spans="1:14">
      <c r="A231" s="23" t="s">
        <v>280</v>
      </c>
      <c r="B231" s="13" t="s">
        <v>283</v>
      </c>
      <c r="C231" s="22" t="s">
        <v>5935</v>
      </c>
      <c r="D231" s="62" t="s">
        <v>655</v>
      </c>
      <c r="E231" s="100">
        <f>2*13520792</f>
        <v>27041584</v>
      </c>
      <c r="F231" s="100">
        <f t="shared" si="18"/>
        <v>101</v>
      </c>
      <c r="G231" s="100">
        <f t="shared" si="19"/>
        <v>2731.1999839999999</v>
      </c>
      <c r="H231" s="100">
        <v>65061</v>
      </c>
      <c r="I231" s="101">
        <v>43.95</v>
      </c>
      <c r="J231" s="100">
        <v>1356</v>
      </c>
      <c r="K231" s="100">
        <v>816</v>
      </c>
      <c r="L231" s="100">
        <v>1050.95</v>
      </c>
      <c r="M231" s="100">
        <v>15180</v>
      </c>
      <c r="N231" s="113">
        <f t="shared" si="15"/>
        <v>68.375857949999997</v>
      </c>
    </row>
    <row r="232" spans="1:14">
      <c r="A232" s="23" t="s">
        <v>280</v>
      </c>
      <c r="B232" s="13" t="s">
        <v>281</v>
      </c>
      <c r="C232" s="22" t="s">
        <v>6169</v>
      </c>
      <c r="D232" s="62" t="s">
        <v>637</v>
      </c>
      <c r="E232" s="100">
        <f>2*13049781</f>
        <v>26099562</v>
      </c>
      <c r="F232" s="100">
        <f t="shared" si="18"/>
        <v>101</v>
      </c>
      <c r="G232" s="100">
        <f t="shared" si="19"/>
        <v>2636.055762</v>
      </c>
      <c r="H232" s="100">
        <v>47320</v>
      </c>
      <c r="I232" s="101">
        <v>43.97</v>
      </c>
      <c r="J232" s="100">
        <v>1302</v>
      </c>
      <c r="K232" s="100">
        <v>807</v>
      </c>
      <c r="L232" s="100">
        <v>1020.51</v>
      </c>
      <c r="M232" s="100">
        <v>12672</v>
      </c>
      <c r="N232" s="113">
        <f t="shared" si="15"/>
        <v>48.290533200000006</v>
      </c>
    </row>
    <row r="233" spans="1:14">
      <c r="A233" s="23" t="s">
        <v>280</v>
      </c>
      <c r="B233" s="13" t="s">
        <v>283</v>
      </c>
      <c r="C233" s="22" t="s">
        <v>284</v>
      </c>
      <c r="D233" s="62" t="s">
        <v>649</v>
      </c>
      <c r="E233" s="100">
        <f>2*15084762</f>
        <v>30169524</v>
      </c>
      <c r="F233" s="100">
        <f t="shared" si="18"/>
        <v>101</v>
      </c>
      <c r="G233" s="100">
        <f t="shared" si="19"/>
        <v>3047.121924</v>
      </c>
      <c r="H233" s="100">
        <v>46560</v>
      </c>
      <c r="I233" s="101">
        <v>44.31</v>
      </c>
      <c r="J233" s="100">
        <v>1296</v>
      </c>
      <c r="K233" s="100">
        <v>816</v>
      </c>
      <c r="L233" s="100">
        <v>1012.64</v>
      </c>
      <c r="M233" s="100">
        <v>6885</v>
      </c>
      <c r="N233" s="113">
        <f t="shared" si="15"/>
        <v>47.1485184</v>
      </c>
    </row>
    <row r="234" spans="1:14">
      <c r="A234" s="23" t="s">
        <v>280</v>
      </c>
      <c r="B234" s="13" t="s">
        <v>281</v>
      </c>
      <c r="C234" s="22" t="s">
        <v>654</v>
      </c>
      <c r="D234" s="75" t="s">
        <v>637</v>
      </c>
      <c r="E234" s="100">
        <f>2*13372044</f>
        <v>26744088</v>
      </c>
      <c r="F234" s="100">
        <f t="shared" si="18"/>
        <v>101</v>
      </c>
      <c r="G234" s="100">
        <f t="shared" si="19"/>
        <v>2701.1528880000001</v>
      </c>
      <c r="H234" s="100">
        <v>84206</v>
      </c>
      <c r="I234" s="101">
        <v>44.54</v>
      </c>
      <c r="J234" s="100">
        <v>1407</v>
      </c>
      <c r="K234" s="100">
        <v>783</v>
      </c>
      <c r="L234" s="100">
        <v>1062</v>
      </c>
      <c r="M234" s="100">
        <v>15180</v>
      </c>
      <c r="N234" s="113">
        <f t="shared" si="15"/>
        <v>89.426772</v>
      </c>
    </row>
    <row r="235" spans="1:14">
      <c r="A235" s="23" t="s">
        <v>280</v>
      </c>
      <c r="B235" s="13" t="s">
        <v>281</v>
      </c>
      <c r="C235" s="22" t="s">
        <v>285</v>
      </c>
      <c r="D235" s="75" t="s">
        <v>652</v>
      </c>
      <c r="E235" s="100">
        <f>2*8687727</f>
        <v>17375454</v>
      </c>
      <c r="F235" s="100">
        <f t="shared" si="18"/>
        <v>101</v>
      </c>
      <c r="G235" s="100">
        <f t="shared" si="19"/>
        <v>1754.920854</v>
      </c>
      <c r="H235" s="100">
        <v>23408</v>
      </c>
      <c r="I235" s="101">
        <v>47.41</v>
      </c>
      <c r="J235" s="100">
        <v>621</v>
      </c>
      <c r="K235" s="100">
        <v>528</v>
      </c>
      <c r="L235" s="100">
        <v>578.01</v>
      </c>
      <c r="M235" s="100">
        <v>2799</v>
      </c>
      <c r="N235" s="113">
        <f t="shared" si="15"/>
        <v>13.53005808</v>
      </c>
    </row>
    <row r="236" spans="1:14">
      <c r="A236" s="23" t="s">
        <v>280</v>
      </c>
      <c r="B236" s="13" t="s">
        <v>286</v>
      </c>
      <c r="C236" s="22" t="s">
        <v>287</v>
      </c>
      <c r="D236" s="62" t="s">
        <v>638</v>
      </c>
      <c r="E236" s="100">
        <f>2*8127903</f>
        <v>16255806</v>
      </c>
      <c r="F236" s="100">
        <f t="shared" si="18"/>
        <v>101</v>
      </c>
      <c r="G236" s="100">
        <f t="shared" si="19"/>
        <v>1641.8364059999999</v>
      </c>
      <c r="H236" s="100">
        <v>38893</v>
      </c>
      <c r="I236" s="101">
        <v>45.88</v>
      </c>
      <c r="J236" s="100">
        <v>1080</v>
      </c>
      <c r="K236" s="100">
        <v>693</v>
      </c>
      <c r="L236" s="100">
        <v>855.82</v>
      </c>
      <c r="M236" s="100">
        <v>4959</v>
      </c>
      <c r="N236" s="113">
        <f t="shared" si="15"/>
        <v>33.285407259999999</v>
      </c>
    </row>
    <row r="237" spans="1:14">
      <c r="A237" s="23" t="s">
        <v>280</v>
      </c>
      <c r="B237" s="13" t="s">
        <v>286</v>
      </c>
      <c r="C237" s="73" t="s">
        <v>288</v>
      </c>
      <c r="D237" s="62" t="s">
        <v>653</v>
      </c>
      <c r="E237" s="100">
        <v>36655690</v>
      </c>
      <c r="F237" s="100">
        <f t="shared" si="18"/>
        <v>149.99035620390723</v>
      </c>
      <c r="G237" s="100">
        <v>5498</v>
      </c>
      <c r="H237" s="100">
        <v>105058</v>
      </c>
      <c r="I237" s="101">
        <v>45.65</v>
      </c>
      <c r="J237" s="100">
        <v>1209</v>
      </c>
      <c r="K237" s="100">
        <v>708</v>
      </c>
      <c r="L237" s="100">
        <v>953.75</v>
      </c>
      <c r="M237" s="100">
        <v>15165</v>
      </c>
      <c r="N237" s="113">
        <f t="shared" si="15"/>
        <v>100.1990675</v>
      </c>
    </row>
    <row r="238" spans="1:14">
      <c r="A238" s="23" t="s">
        <v>280</v>
      </c>
      <c r="B238" s="13" t="s">
        <v>286</v>
      </c>
      <c r="C238" s="22" t="s">
        <v>289</v>
      </c>
      <c r="D238" s="62" t="s">
        <v>638</v>
      </c>
      <c r="E238" s="100">
        <f>2*13385941</f>
        <v>26771882</v>
      </c>
      <c r="F238" s="100">
        <f t="shared" si="18"/>
        <v>101</v>
      </c>
      <c r="G238" s="100">
        <f>E238*101/1000000</f>
        <v>2703.9600820000001</v>
      </c>
      <c r="H238" s="100">
        <v>88149</v>
      </c>
      <c r="I238" s="101">
        <v>45.47</v>
      </c>
      <c r="J238" s="100">
        <v>1407</v>
      </c>
      <c r="K238" s="100">
        <v>780</v>
      </c>
      <c r="L238" s="100">
        <v>1053.2</v>
      </c>
      <c r="M238" s="100">
        <v>14088</v>
      </c>
      <c r="N238" s="113">
        <f t="shared" si="15"/>
        <v>92.838526799999997</v>
      </c>
    </row>
    <row r="239" spans="1:14">
      <c r="A239" s="23" t="s">
        <v>280</v>
      </c>
      <c r="B239" s="13" t="s">
        <v>286</v>
      </c>
      <c r="C239" s="22" t="s">
        <v>290</v>
      </c>
      <c r="D239" s="62" t="s">
        <v>652</v>
      </c>
      <c r="E239" s="100">
        <f>2*21770866</f>
        <v>43541732</v>
      </c>
      <c r="F239" s="100">
        <f t="shared" si="18"/>
        <v>150</v>
      </c>
      <c r="G239" s="100">
        <f>E239*150/1000000</f>
        <v>6531.2597999999998</v>
      </c>
      <c r="H239" s="100">
        <v>169973</v>
      </c>
      <c r="I239" s="101">
        <v>46.3</v>
      </c>
      <c r="J239" s="100">
        <v>1005</v>
      </c>
      <c r="K239" s="100">
        <v>633</v>
      </c>
      <c r="L239" s="100">
        <v>819.67</v>
      </c>
      <c r="M239" s="100">
        <v>9795</v>
      </c>
      <c r="N239" s="113">
        <f t="shared" si="15"/>
        <v>139.32176891</v>
      </c>
    </row>
    <row r="240" spans="1:14">
      <c r="A240" s="23" t="s">
        <v>280</v>
      </c>
      <c r="B240" s="13" t="s">
        <v>293</v>
      </c>
      <c r="C240" s="30" t="s">
        <v>294</v>
      </c>
      <c r="D240" s="78" t="s">
        <v>651</v>
      </c>
      <c r="E240" s="100">
        <f>25969790*2</f>
        <v>51939580</v>
      </c>
      <c r="F240" s="100">
        <f t="shared" si="18"/>
        <v>151.00237622252624</v>
      </c>
      <c r="G240" s="105">
        <v>7843</v>
      </c>
      <c r="H240" s="100">
        <v>26844</v>
      </c>
      <c r="I240" s="101">
        <v>43.87</v>
      </c>
      <c r="J240" s="100">
        <v>408</v>
      </c>
      <c r="K240" s="100">
        <v>372</v>
      </c>
      <c r="L240" s="100">
        <v>427.65</v>
      </c>
      <c r="M240" s="100">
        <v>2505</v>
      </c>
      <c r="N240" s="113">
        <f t="shared" si="15"/>
        <v>11.479836600000001</v>
      </c>
    </row>
    <row r="241" spans="1:24">
      <c r="A241" s="23" t="s">
        <v>280</v>
      </c>
      <c r="B241" s="13" t="s">
        <v>291</v>
      </c>
      <c r="C241" s="22" t="s">
        <v>292</v>
      </c>
      <c r="D241" s="62" t="s">
        <v>637</v>
      </c>
      <c r="E241" s="100">
        <f>2*11166442</f>
        <v>22332884</v>
      </c>
      <c r="F241" s="100">
        <f t="shared" si="18"/>
        <v>101</v>
      </c>
      <c r="G241" s="100">
        <f>E241*101/1000000</f>
        <v>2255.6212839999998</v>
      </c>
      <c r="H241" s="100">
        <v>66011</v>
      </c>
      <c r="I241" s="101">
        <v>44.86</v>
      </c>
      <c r="J241" s="100">
        <v>1338</v>
      </c>
      <c r="K241" s="100">
        <v>777</v>
      </c>
      <c r="L241" s="100">
        <v>1027.8599999999999</v>
      </c>
      <c r="M241" s="100">
        <v>11475</v>
      </c>
      <c r="N241" s="113">
        <f t="shared" si="15"/>
        <v>67.850066459999994</v>
      </c>
    </row>
    <row r="242" spans="1:24" s="2" customFormat="1" ht="15" customHeight="1">
      <c r="A242" s="23" t="s">
        <v>296</v>
      </c>
      <c r="B242" s="13" t="s">
        <v>297</v>
      </c>
      <c r="C242" s="22" t="s">
        <v>298</v>
      </c>
      <c r="D242" s="62" t="s">
        <v>649</v>
      </c>
      <c r="E242" s="102">
        <f>12656899*2</f>
        <v>25313798</v>
      </c>
      <c r="F242" s="100">
        <f t="shared" si="18"/>
        <v>101</v>
      </c>
      <c r="G242" s="102">
        <f>E242*101/1000000</f>
        <v>2556.6935979999998</v>
      </c>
      <c r="H242" s="100">
        <v>84049</v>
      </c>
      <c r="I242" s="101">
        <v>44.02</v>
      </c>
      <c r="J242" s="100">
        <v>1185</v>
      </c>
      <c r="K242" s="100">
        <v>708</v>
      </c>
      <c r="L242" s="100">
        <v>930.03</v>
      </c>
      <c r="M242" s="100">
        <v>11712</v>
      </c>
      <c r="N242" s="113">
        <f t="shared" si="15"/>
        <v>78.168091469999993</v>
      </c>
      <c r="O242" s="56"/>
      <c r="P242" s="21"/>
      <c r="Q242" s="57"/>
      <c r="R242" s="57"/>
      <c r="S242" s="57"/>
      <c r="T242" s="57"/>
      <c r="U242" s="58"/>
      <c r="V242" s="57"/>
      <c r="W242" s="61"/>
      <c r="X242" s="5"/>
    </row>
    <row r="243" spans="1:24">
      <c r="A243" s="23" t="s">
        <v>296</v>
      </c>
      <c r="B243" s="13" t="s">
        <v>297</v>
      </c>
      <c r="C243" s="22" t="s">
        <v>299</v>
      </c>
      <c r="D243" s="62" t="s">
        <v>649</v>
      </c>
      <c r="E243" s="100">
        <f>2*12052827</f>
        <v>24105654</v>
      </c>
      <c r="F243" s="100">
        <f t="shared" si="18"/>
        <v>101</v>
      </c>
      <c r="G243" s="100">
        <f>E243*101/1000000</f>
        <v>2434.6710539999999</v>
      </c>
      <c r="H243" s="100">
        <v>108981</v>
      </c>
      <c r="I243" s="101">
        <v>43.89</v>
      </c>
      <c r="J243" s="100">
        <v>1200</v>
      </c>
      <c r="K243" s="100">
        <v>714</v>
      </c>
      <c r="L243" s="100">
        <v>943.18</v>
      </c>
      <c r="M243" s="100">
        <v>13071</v>
      </c>
      <c r="N243" s="113">
        <f t="shared" si="15"/>
        <v>102.78869958</v>
      </c>
    </row>
    <row r="244" spans="1:24">
      <c r="A244" s="23" t="s">
        <v>296</v>
      </c>
      <c r="B244" s="13" t="s">
        <v>297</v>
      </c>
      <c r="C244" s="22" t="s">
        <v>300</v>
      </c>
      <c r="D244" s="62" t="s">
        <v>649</v>
      </c>
      <c r="E244" s="100">
        <f>2*(2378372+7993784)</f>
        <v>20744312</v>
      </c>
      <c r="F244" s="100">
        <f t="shared" si="18"/>
        <v>100.99999999999999</v>
      </c>
      <c r="G244" s="100">
        <f>E244*101/1000000</f>
        <v>2095.1755119999998</v>
      </c>
      <c r="H244" s="100">
        <v>59760</v>
      </c>
      <c r="I244" s="101">
        <v>44.5</v>
      </c>
      <c r="J244" s="100">
        <v>1332</v>
      </c>
      <c r="K244" s="100">
        <v>792</v>
      </c>
      <c r="L244" s="100">
        <v>1028.0999999999999</v>
      </c>
      <c r="M244" s="100">
        <v>10299</v>
      </c>
      <c r="N244" s="113">
        <f t="shared" si="15"/>
        <v>61.439255999999993</v>
      </c>
    </row>
    <row r="245" spans="1:24">
      <c r="A245" s="23" t="s">
        <v>296</v>
      </c>
      <c r="B245" s="27" t="s">
        <v>834</v>
      </c>
      <c r="C245" s="30" t="s">
        <v>836</v>
      </c>
      <c r="D245" s="78" t="s">
        <v>842</v>
      </c>
      <c r="E245" s="105">
        <f>7889825*2</f>
        <v>15779650</v>
      </c>
      <c r="F245" s="100">
        <v>101</v>
      </c>
      <c r="G245" s="112">
        <f>E245*F245/1000000</f>
        <v>1593.7446500000001</v>
      </c>
      <c r="H245" s="105">
        <v>47803</v>
      </c>
      <c r="I245" s="107">
        <v>51.38</v>
      </c>
      <c r="J245" s="105" t="s">
        <v>844</v>
      </c>
      <c r="K245" s="105">
        <v>609</v>
      </c>
      <c r="L245" s="105">
        <v>749.07</v>
      </c>
      <c r="M245" s="105">
        <v>6234</v>
      </c>
      <c r="N245" s="113">
        <f t="shared" si="15"/>
        <v>35.80779321</v>
      </c>
    </row>
    <row r="246" spans="1:24">
      <c r="A246" s="13" t="s">
        <v>301</v>
      </c>
      <c r="B246" s="13" t="s">
        <v>302</v>
      </c>
      <c r="C246" s="30" t="s">
        <v>304</v>
      </c>
      <c r="D246" s="78" t="s">
        <v>651</v>
      </c>
      <c r="E246" s="100">
        <f>27822248*2+61636630</f>
        <v>117281126</v>
      </c>
      <c r="F246" s="100">
        <f t="shared" ref="F246:F253" si="20">G246*1000000/E246</f>
        <v>150.4675185332037</v>
      </c>
      <c r="G246" s="100">
        <f>8402+9245</f>
        <v>17647</v>
      </c>
      <c r="H246" s="100">
        <v>19424</v>
      </c>
      <c r="I246" s="101">
        <v>44.28</v>
      </c>
      <c r="J246" s="100">
        <v>387</v>
      </c>
      <c r="K246" s="100">
        <v>360</v>
      </c>
      <c r="L246" s="100">
        <v>405.54</v>
      </c>
      <c r="M246" s="100">
        <v>1977</v>
      </c>
      <c r="N246" s="113">
        <f t="shared" si="15"/>
        <v>7.8772089599999999</v>
      </c>
    </row>
    <row r="247" spans="1:24">
      <c r="A247" s="13" t="s">
        <v>301</v>
      </c>
      <c r="B247" s="13" t="s">
        <v>302</v>
      </c>
      <c r="C247" s="22" t="s">
        <v>303</v>
      </c>
      <c r="D247" s="62" t="s">
        <v>649</v>
      </c>
      <c r="E247" s="100">
        <f>2*(3901200+17531265)</f>
        <v>42864930</v>
      </c>
      <c r="F247" s="100">
        <f t="shared" si="20"/>
        <v>101</v>
      </c>
      <c r="G247" s="100">
        <f>E247*101/1000000</f>
        <v>4329.3579300000001</v>
      </c>
      <c r="H247" s="100">
        <v>107083</v>
      </c>
      <c r="I247" s="101">
        <v>44.83</v>
      </c>
      <c r="J247" s="100">
        <v>1170</v>
      </c>
      <c r="K247" s="100">
        <v>702</v>
      </c>
      <c r="L247" s="100">
        <v>927.71</v>
      </c>
      <c r="M247" s="100">
        <v>12873</v>
      </c>
      <c r="N247" s="113">
        <f t="shared" si="15"/>
        <v>99.341969930000005</v>
      </c>
    </row>
    <row r="248" spans="1:24">
      <c r="A248" s="13" t="s">
        <v>306</v>
      </c>
      <c r="B248" s="13" t="s">
        <v>307</v>
      </c>
      <c r="C248" s="22" t="s">
        <v>308</v>
      </c>
      <c r="D248" s="62" t="s">
        <v>649</v>
      </c>
      <c r="E248" s="100">
        <f>2*113437639</f>
        <v>226875278</v>
      </c>
      <c r="F248" s="100">
        <f t="shared" si="20"/>
        <v>150</v>
      </c>
      <c r="G248" s="100">
        <f>E248*150/1000000</f>
        <v>34031.291700000002</v>
      </c>
      <c r="H248" s="102">
        <v>627785</v>
      </c>
      <c r="I248" s="101">
        <v>45.19</v>
      </c>
      <c r="J248" s="100">
        <v>870</v>
      </c>
      <c r="K248" s="100">
        <v>531</v>
      </c>
      <c r="L248" s="100">
        <v>730.17</v>
      </c>
      <c r="M248" s="100">
        <v>12279</v>
      </c>
      <c r="N248" s="113">
        <f t="shared" si="15"/>
        <v>458.38977345000001</v>
      </c>
    </row>
    <row r="249" spans="1:24" s="42" customFormat="1">
      <c r="A249" s="13" t="s">
        <v>306</v>
      </c>
      <c r="B249" s="13" t="s">
        <v>307</v>
      </c>
      <c r="C249" s="30" t="s">
        <v>309</v>
      </c>
      <c r="D249" s="78" t="s">
        <v>649</v>
      </c>
      <c r="E249" s="100">
        <f>34402802*2</f>
        <v>68805604</v>
      </c>
      <c r="F249" s="100">
        <f t="shared" si="20"/>
        <v>151.00514196488996</v>
      </c>
      <c r="G249" s="105">
        <v>10390</v>
      </c>
      <c r="H249" s="100">
        <v>35271</v>
      </c>
      <c r="I249" s="101">
        <v>45.01</v>
      </c>
      <c r="J249" s="100">
        <v>468</v>
      </c>
      <c r="K249" s="100">
        <v>393</v>
      </c>
      <c r="L249" s="100">
        <v>481.53</v>
      </c>
      <c r="M249" s="100">
        <v>4122</v>
      </c>
      <c r="N249" s="113">
        <f t="shared" si="15"/>
        <v>16.98404463</v>
      </c>
      <c r="O249" s="94"/>
      <c r="P249" s="94"/>
      <c r="Q249" s="94"/>
      <c r="R249" s="94"/>
      <c r="S249" s="94"/>
      <c r="T249" s="94"/>
      <c r="U249" s="94"/>
      <c r="V249" s="94"/>
      <c r="W249" s="94"/>
      <c r="X249" s="94"/>
    </row>
    <row r="250" spans="1:24" s="42" customFormat="1">
      <c r="A250" s="13" t="s">
        <v>306</v>
      </c>
      <c r="B250" s="13" t="s">
        <v>307</v>
      </c>
      <c r="C250" s="22" t="s">
        <v>312</v>
      </c>
      <c r="D250" s="62" t="s">
        <v>649</v>
      </c>
      <c r="E250" s="100">
        <f>2*13843223</f>
        <v>27686446</v>
      </c>
      <c r="F250" s="100">
        <f t="shared" si="20"/>
        <v>101</v>
      </c>
      <c r="G250" s="100">
        <f>E250*101/1000000</f>
        <v>2796.3310459999998</v>
      </c>
      <c r="H250" s="100">
        <v>103704</v>
      </c>
      <c r="I250" s="101">
        <v>44.11</v>
      </c>
      <c r="J250" s="100">
        <v>1281</v>
      </c>
      <c r="K250" s="100">
        <v>774</v>
      </c>
      <c r="L250" s="100">
        <v>1010.06</v>
      </c>
      <c r="M250" s="100">
        <v>13800</v>
      </c>
      <c r="N250" s="113">
        <f t="shared" si="15"/>
        <v>104.74726224</v>
      </c>
      <c r="O250" s="94"/>
      <c r="P250" s="94"/>
      <c r="Q250" s="94"/>
      <c r="R250" s="94"/>
      <c r="S250" s="94"/>
      <c r="T250" s="94"/>
      <c r="U250" s="94"/>
      <c r="V250" s="94"/>
      <c r="W250" s="94"/>
      <c r="X250" s="94"/>
    </row>
    <row r="251" spans="1:24" s="42" customFormat="1" ht="21" customHeight="1">
      <c r="A251" s="13" t="s">
        <v>306</v>
      </c>
      <c r="B251" s="13" t="s">
        <v>307</v>
      </c>
      <c r="C251" s="22" t="s">
        <v>311</v>
      </c>
      <c r="D251" s="75" t="s">
        <v>650</v>
      </c>
      <c r="E251" s="102">
        <f>2*(1968014+8421026)</f>
        <v>20778080</v>
      </c>
      <c r="F251" s="100">
        <f t="shared" si="20"/>
        <v>101</v>
      </c>
      <c r="G251" s="100">
        <f>E251*101/1000000</f>
        <v>2098.58608</v>
      </c>
      <c r="H251" s="100">
        <v>65888</v>
      </c>
      <c r="I251" s="101">
        <v>44.91</v>
      </c>
      <c r="J251" s="100">
        <v>1152</v>
      </c>
      <c r="K251" s="100">
        <v>714</v>
      </c>
      <c r="L251" s="100">
        <v>909.3</v>
      </c>
      <c r="M251" s="100">
        <v>8787</v>
      </c>
      <c r="N251" s="113">
        <f t="shared" si="15"/>
        <v>59.911958399999996</v>
      </c>
      <c r="O251" s="94"/>
      <c r="P251" s="94"/>
      <c r="Q251" s="94"/>
      <c r="R251" s="94"/>
      <c r="S251" s="94"/>
      <c r="T251" s="94"/>
      <c r="U251" s="94"/>
      <c r="V251" s="94"/>
      <c r="W251" s="94"/>
      <c r="X251" s="94"/>
    </row>
    <row r="252" spans="1:24" s="42" customFormat="1">
      <c r="A252" s="13" t="s">
        <v>306</v>
      </c>
      <c r="B252" s="13" t="s">
        <v>313</v>
      </c>
      <c r="C252" s="76" t="s">
        <v>642</v>
      </c>
      <c r="D252" s="78" t="s">
        <v>649</v>
      </c>
      <c r="E252" s="102">
        <f>26128056+30393676+33469908*2</f>
        <v>123461548</v>
      </c>
      <c r="F252" s="100">
        <f t="shared" si="20"/>
        <v>149.99811925248176</v>
      </c>
      <c r="G252" s="102">
        <f>3919+4559+10041</f>
        <v>18519</v>
      </c>
      <c r="H252" s="100">
        <v>33694</v>
      </c>
      <c r="I252" s="101">
        <v>48.54</v>
      </c>
      <c r="J252" s="100">
        <v>441</v>
      </c>
      <c r="K252" s="100">
        <v>387</v>
      </c>
      <c r="L252" s="100">
        <v>457.18</v>
      </c>
      <c r="M252" s="100">
        <v>2748</v>
      </c>
      <c r="N252" s="113">
        <f t="shared" si="15"/>
        <v>15.40422292</v>
      </c>
      <c r="O252" s="94"/>
      <c r="P252" s="94"/>
      <c r="Q252" s="94"/>
      <c r="R252" s="94"/>
      <c r="S252" s="94"/>
      <c r="T252" s="94"/>
      <c r="U252" s="94"/>
      <c r="V252" s="94"/>
      <c r="W252" s="94"/>
      <c r="X252" s="94"/>
    </row>
    <row r="253" spans="1:24" s="42" customFormat="1">
      <c r="A253" s="13" t="s">
        <v>306</v>
      </c>
      <c r="B253" s="13" t="s">
        <v>313</v>
      </c>
      <c r="C253" s="30" t="s">
        <v>314</v>
      </c>
      <c r="D253" s="78" t="s">
        <v>649</v>
      </c>
      <c r="E253" s="100">
        <f>28224185*2+44084917*2</f>
        <v>144618204</v>
      </c>
      <c r="F253" s="100">
        <f t="shared" si="20"/>
        <v>150.38908932930738</v>
      </c>
      <c r="G253" s="100">
        <f>8524+13225</f>
        <v>21749</v>
      </c>
      <c r="H253" s="100">
        <v>16624</v>
      </c>
      <c r="I253" s="101">
        <v>43.51</v>
      </c>
      <c r="J253" s="100">
        <v>375</v>
      </c>
      <c r="K253" s="100">
        <v>357</v>
      </c>
      <c r="L253" s="100">
        <v>392.93</v>
      </c>
      <c r="M253" s="100">
        <v>1809</v>
      </c>
      <c r="N253" s="113">
        <f t="shared" si="15"/>
        <v>6.5320683200000005</v>
      </c>
      <c r="O253" s="94"/>
      <c r="P253" s="94"/>
      <c r="Q253" s="94"/>
      <c r="R253" s="94"/>
      <c r="S253" s="94"/>
      <c r="T253" s="94"/>
      <c r="U253" s="94"/>
      <c r="V253" s="94"/>
      <c r="W253" s="94"/>
      <c r="X253" s="94"/>
    </row>
    <row r="254" spans="1:24">
      <c r="A254" s="13" t="s">
        <v>632</v>
      </c>
      <c r="B254" s="13"/>
      <c r="C254" s="22" t="s">
        <v>318</v>
      </c>
      <c r="D254" s="62" t="s">
        <v>409</v>
      </c>
      <c r="E254" s="102" t="s">
        <v>527</v>
      </c>
      <c r="F254" s="100" t="s">
        <v>692</v>
      </c>
      <c r="G254" s="102" t="s">
        <v>685</v>
      </c>
      <c r="H254" s="100">
        <v>23241</v>
      </c>
      <c r="I254" s="104">
        <v>43.3</v>
      </c>
      <c r="J254" s="102">
        <v>981</v>
      </c>
      <c r="K254" s="102">
        <v>564</v>
      </c>
      <c r="L254" s="102">
        <v>765.87</v>
      </c>
      <c r="M254" s="100">
        <v>4857</v>
      </c>
      <c r="N254" s="113">
        <f t="shared" si="15"/>
        <v>17.799584670000002</v>
      </c>
    </row>
    <row r="255" spans="1:24">
      <c r="A255" s="13" t="s">
        <v>632</v>
      </c>
      <c r="B255" s="13"/>
      <c r="C255" s="22" t="s">
        <v>846</v>
      </c>
      <c r="D255" s="62" t="s">
        <v>525</v>
      </c>
      <c r="E255" s="100">
        <v>27344682</v>
      </c>
      <c r="F255" s="100">
        <f>G255*1000000/E255</f>
        <v>150.01088694320893</v>
      </c>
      <c r="G255" s="100">
        <v>4102</v>
      </c>
      <c r="H255" s="102">
        <v>54648</v>
      </c>
      <c r="I255" s="104">
        <v>44.38</v>
      </c>
      <c r="J255" s="102">
        <v>1095</v>
      </c>
      <c r="K255" s="102">
        <v>693</v>
      </c>
      <c r="L255" s="102">
        <v>872.32</v>
      </c>
      <c r="M255" s="102">
        <v>6954</v>
      </c>
      <c r="N255" s="113">
        <f t="shared" si="15"/>
        <v>47.670543359999996</v>
      </c>
    </row>
    <row r="256" spans="1:24">
      <c r="A256" s="13" t="s">
        <v>632</v>
      </c>
      <c r="B256" s="13"/>
      <c r="C256" s="95" t="s">
        <v>322</v>
      </c>
      <c r="D256" s="62" t="s">
        <v>638</v>
      </c>
      <c r="E256" s="100">
        <v>52708604</v>
      </c>
      <c r="F256" s="100">
        <f>G256*1000000/E256</f>
        <v>149.99448666862816</v>
      </c>
      <c r="G256" s="100">
        <v>7906</v>
      </c>
      <c r="H256" s="100">
        <v>103648</v>
      </c>
      <c r="I256" s="101">
        <v>43.52</v>
      </c>
      <c r="J256" s="100">
        <v>1293</v>
      </c>
      <c r="K256" s="100">
        <v>762</v>
      </c>
      <c r="L256" s="100">
        <v>1010.77</v>
      </c>
      <c r="M256" s="100">
        <v>11703</v>
      </c>
      <c r="N256" s="113">
        <f t="shared" si="15"/>
        <v>104.76428895999999</v>
      </c>
    </row>
    <row r="257" spans="1:14">
      <c r="A257" s="13" t="s">
        <v>633</v>
      </c>
      <c r="B257" s="13"/>
      <c r="C257" s="22" t="s">
        <v>412</v>
      </c>
      <c r="D257" s="62" t="s">
        <v>409</v>
      </c>
      <c r="E257" s="100" t="s">
        <v>527</v>
      </c>
      <c r="F257" s="100" t="s">
        <v>692</v>
      </c>
      <c r="G257" s="100" t="s">
        <v>527</v>
      </c>
      <c r="H257" s="100">
        <v>17274</v>
      </c>
      <c r="I257" s="101">
        <v>45.33</v>
      </c>
      <c r="J257" s="100">
        <v>519</v>
      </c>
      <c r="K257" s="100">
        <v>438</v>
      </c>
      <c r="L257" s="100">
        <v>508.6</v>
      </c>
      <c r="M257" s="100">
        <v>1893</v>
      </c>
      <c r="N257" s="113">
        <f t="shared" si="15"/>
        <v>8.7855564000000008</v>
      </c>
    </row>
    <row r="258" spans="1:14" ht="16" thickBot="1">
      <c r="A258" s="39" t="s">
        <v>634</v>
      </c>
      <c r="B258" s="39"/>
      <c r="C258" s="96" t="s">
        <v>413</v>
      </c>
      <c r="D258" s="97" t="s">
        <v>638</v>
      </c>
      <c r="E258" s="110">
        <v>35553216</v>
      </c>
      <c r="F258" s="110">
        <f>G258*1000000/E258</f>
        <v>150.00049503257316</v>
      </c>
      <c r="G258" s="110">
        <v>5333</v>
      </c>
      <c r="H258" s="110">
        <v>101852</v>
      </c>
      <c r="I258" s="111">
        <v>43.45</v>
      </c>
      <c r="J258" s="110">
        <v>1185</v>
      </c>
      <c r="K258" s="110">
        <v>729</v>
      </c>
      <c r="L258" s="110">
        <v>939.81</v>
      </c>
      <c r="M258" s="110">
        <v>10743</v>
      </c>
      <c r="N258" s="114">
        <f t="shared" si="15"/>
        <v>95.721528119999988</v>
      </c>
    </row>
    <row r="259" spans="1:14">
      <c r="A259" s="88"/>
      <c r="B259" s="42"/>
      <c r="C259" s="199"/>
      <c r="D259" s="89"/>
      <c r="E259" s="82"/>
      <c r="F259" s="49"/>
      <c r="G259" s="82"/>
      <c r="H259" s="82"/>
      <c r="I259" s="83"/>
      <c r="J259" s="84"/>
      <c r="K259" s="84"/>
      <c r="L259" s="85"/>
      <c r="M259" s="86"/>
      <c r="N259" s="86"/>
    </row>
    <row r="260" spans="1:14">
      <c r="A260" s="15"/>
    </row>
    <row r="261" spans="1:14" ht="31">
      <c r="A261" s="68"/>
    </row>
    <row r="262" spans="1:14">
      <c r="A262" s="15"/>
    </row>
    <row r="263" spans="1:14">
      <c r="A263" s="15"/>
    </row>
    <row r="264" spans="1:14">
      <c r="A264" s="15"/>
    </row>
    <row r="265" spans="1:14">
      <c r="A265" s="15"/>
    </row>
    <row r="266" spans="1:14">
      <c r="A266" s="15"/>
    </row>
    <row r="267" spans="1:14">
      <c r="A267" s="15"/>
    </row>
    <row r="268" spans="1:14">
      <c r="A268" s="15"/>
    </row>
    <row r="269" spans="1:14">
      <c r="A269" s="15"/>
    </row>
    <row r="270" spans="1:14">
      <c r="A270" s="15"/>
    </row>
    <row r="271" spans="1:14">
      <c r="A271" s="15"/>
    </row>
    <row r="272" spans="1:14">
      <c r="A272" s="15"/>
    </row>
    <row r="273" spans="1:1">
      <c r="A273" s="15"/>
    </row>
    <row r="274" spans="1:1">
      <c r="A274" s="15"/>
    </row>
    <row r="275" spans="1:1">
      <c r="A275" s="15"/>
    </row>
    <row r="276" spans="1:1">
      <c r="A276" s="15"/>
    </row>
    <row r="277" spans="1:1">
      <c r="A277" s="15"/>
    </row>
    <row r="278" spans="1:1">
      <c r="A278" s="15"/>
    </row>
    <row r="279" spans="1:1">
      <c r="A279" s="15"/>
    </row>
    <row r="280" spans="1:1">
      <c r="A280" s="15"/>
    </row>
    <row r="281" spans="1:1">
      <c r="A281" s="15"/>
    </row>
    <row r="282" spans="1:1">
      <c r="A282" s="15"/>
    </row>
    <row r="283" spans="1:1">
      <c r="A283" s="15"/>
    </row>
    <row r="284" spans="1:1">
      <c r="A284" s="15"/>
    </row>
    <row r="285" spans="1:1">
      <c r="A285" s="15"/>
    </row>
    <row r="286" spans="1:1">
      <c r="A286" s="15"/>
    </row>
    <row r="287" spans="1:1">
      <c r="A287" s="15"/>
    </row>
    <row r="288" spans="1:1">
      <c r="A288" s="15"/>
    </row>
    <row r="289" spans="1:1">
      <c r="A289" s="15"/>
    </row>
    <row r="290" spans="1:1">
      <c r="A290" s="15"/>
    </row>
    <row r="291" spans="1:1">
      <c r="A291" s="15"/>
    </row>
    <row r="292" spans="1:1">
      <c r="A292" s="15"/>
    </row>
    <row r="293" spans="1:1">
      <c r="A293" s="15"/>
    </row>
    <row r="294" spans="1:1">
      <c r="A294" s="15"/>
    </row>
    <row r="295" spans="1:1">
      <c r="A295" s="15"/>
    </row>
    <row r="296" spans="1:1">
      <c r="A296" s="15"/>
    </row>
    <row r="297" spans="1:1">
      <c r="A297" s="15"/>
    </row>
    <row r="298" spans="1:1">
      <c r="A298" s="15"/>
    </row>
    <row r="299" spans="1:1">
      <c r="A299" s="15"/>
    </row>
    <row r="300" spans="1:1">
      <c r="A300" s="15"/>
    </row>
    <row r="301" spans="1:1">
      <c r="A301" s="15"/>
    </row>
    <row r="302" spans="1:1">
      <c r="A302" s="15"/>
    </row>
    <row r="303" spans="1:1">
      <c r="A303" s="15"/>
    </row>
    <row r="304" spans="1:1">
      <c r="A304" s="15"/>
    </row>
    <row r="305" spans="1:1">
      <c r="A305" s="15"/>
    </row>
    <row r="306" spans="1:1">
      <c r="A306" s="15"/>
    </row>
    <row r="307" spans="1:1">
      <c r="A307" s="15"/>
    </row>
    <row r="308" spans="1:1">
      <c r="A308" s="15"/>
    </row>
    <row r="309" spans="1:1">
      <c r="A309" s="15"/>
    </row>
    <row r="310" spans="1:1">
      <c r="A310" s="15"/>
    </row>
    <row r="311" spans="1:1">
      <c r="A311" s="15"/>
    </row>
    <row r="312" spans="1:1">
      <c r="A312" s="15"/>
    </row>
    <row r="313" spans="1:1">
      <c r="A313" s="15"/>
    </row>
    <row r="314" spans="1:1">
      <c r="A314" s="15"/>
    </row>
    <row r="315" spans="1:1">
      <c r="A315" s="15"/>
    </row>
    <row r="316" spans="1:1">
      <c r="A316" s="15"/>
    </row>
    <row r="317" spans="1:1">
      <c r="A317" s="15"/>
    </row>
    <row r="318" spans="1:1">
      <c r="A318" s="15"/>
    </row>
    <row r="319" spans="1:1">
      <c r="A319" s="15"/>
    </row>
    <row r="320" spans="1:1">
      <c r="A320" s="15"/>
    </row>
    <row r="321" spans="1:1">
      <c r="A321" s="15"/>
    </row>
    <row r="322" spans="1:1">
      <c r="A322" s="15"/>
    </row>
    <row r="323" spans="1:1">
      <c r="A323" s="15"/>
    </row>
    <row r="324" spans="1:1">
      <c r="A324" s="15"/>
    </row>
    <row r="325" spans="1:1">
      <c r="A325" s="15"/>
    </row>
    <row r="326" spans="1:1">
      <c r="A326" s="15"/>
    </row>
    <row r="327" spans="1:1">
      <c r="A327" s="15"/>
    </row>
    <row r="328" spans="1:1">
      <c r="A328" s="15"/>
    </row>
    <row r="329" spans="1:1">
      <c r="A329" s="15"/>
    </row>
    <row r="330" spans="1:1">
      <c r="A330" s="15"/>
    </row>
    <row r="331" spans="1:1">
      <c r="A331" s="15"/>
    </row>
    <row r="332" spans="1:1">
      <c r="A332" s="15"/>
    </row>
    <row r="333" spans="1:1">
      <c r="A333" s="15"/>
    </row>
    <row r="334" spans="1:1">
      <c r="A334" s="15"/>
    </row>
    <row r="335" spans="1:1">
      <c r="A335" s="15"/>
    </row>
    <row r="336" spans="1:1">
      <c r="A336" s="15"/>
    </row>
    <row r="337" spans="1:1">
      <c r="A337" s="15"/>
    </row>
    <row r="338" spans="1:1">
      <c r="A338" s="15"/>
    </row>
    <row r="339" spans="1:1">
      <c r="A339" s="15"/>
    </row>
    <row r="340" spans="1:1">
      <c r="A340" s="15"/>
    </row>
    <row r="341" spans="1:1">
      <c r="A341" s="15"/>
    </row>
    <row r="342" spans="1:1">
      <c r="A342" s="15"/>
    </row>
    <row r="343" spans="1:1">
      <c r="A343" s="15"/>
    </row>
    <row r="344" spans="1:1">
      <c r="A344" s="15"/>
    </row>
    <row r="345" spans="1:1">
      <c r="A345" s="15"/>
    </row>
    <row r="346" spans="1:1">
      <c r="A346" s="15"/>
    </row>
    <row r="347" spans="1:1">
      <c r="A347" s="15"/>
    </row>
    <row r="348" spans="1:1">
      <c r="A348" s="15"/>
    </row>
    <row r="349" spans="1:1">
      <c r="A349" s="15"/>
    </row>
    <row r="350" spans="1:1">
      <c r="A350" s="15"/>
    </row>
    <row r="351" spans="1:1">
      <c r="A351" s="15"/>
    </row>
    <row r="352" spans="1:1">
      <c r="A352" s="15"/>
    </row>
    <row r="353" spans="1:1">
      <c r="A353" s="15"/>
    </row>
    <row r="354" spans="1:1">
      <c r="A354" s="15"/>
    </row>
    <row r="355" spans="1:1">
      <c r="A355" s="15"/>
    </row>
    <row r="356" spans="1:1">
      <c r="A356" s="15"/>
    </row>
    <row r="357" spans="1:1">
      <c r="A357" s="15"/>
    </row>
    <row r="358" spans="1:1">
      <c r="A358" s="15"/>
    </row>
    <row r="359" spans="1:1">
      <c r="A359" s="15"/>
    </row>
    <row r="360" spans="1:1">
      <c r="A360" s="15"/>
    </row>
    <row r="361" spans="1:1">
      <c r="A361" s="15"/>
    </row>
    <row r="362" spans="1:1">
      <c r="A362" s="15"/>
    </row>
    <row r="363" spans="1:1">
      <c r="A363" s="15"/>
    </row>
    <row r="364" spans="1:1">
      <c r="A364" s="15"/>
    </row>
    <row r="365" spans="1:1">
      <c r="A365" s="15"/>
    </row>
    <row r="366" spans="1:1">
      <c r="A366" s="15"/>
    </row>
    <row r="367" spans="1:1">
      <c r="A367" s="15"/>
    </row>
    <row r="368" spans="1:1">
      <c r="A368" s="15"/>
    </row>
    <row r="369" spans="1:1">
      <c r="A369" s="15"/>
    </row>
    <row r="370" spans="1:1">
      <c r="A370" s="15"/>
    </row>
    <row r="371" spans="1:1">
      <c r="A371" s="15"/>
    </row>
    <row r="372" spans="1:1">
      <c r="A372" s="15"/>
    </row>
    <row r="373" spans="1:1">
      <c r="A373" s="15"/>
    </row>
    <row r="374" spans="1:1">
      <c r="A374" s="15"/>
    </row>
    <row r="375" spans="1:1">
      <c r="A375" s="15"/>
    </row>
    <row r="376" spans="1:1">
      <c r="A376" s="15"/>
    </row>
    <row r="377" spans="1:1">
      <c r="A377" s="15"/>
    </row>
    <row r="378" spans="1:1">
      <c r="A378" s="15"/>
    </row>
    <row r="379" spans="1:1">
      <c r="A379" s="15"/>
    </row>
    <row r="380" spans="1:1">
      <c r="A380" s="15"/>
    </row>
    <row r="381" spans="1:1">
      <c r="A381" s="15"/>
    </row>
    <row r="382" spans="1:1">
      <c r="A382" s="15"/>
    </row>
    <row r="383" spans="1:1">
      <c r="A383" s="15"/>
    </row>
    <row r="384" spans="1:1">
      <c r="A384" s="15"/>
    </row>
    <row r="385" spans="1:1">
      <c r="A385" s="15"/>
    </row>
    <row r="386" spans="1:1">
      <c r="A386" s="15"/>
    </row>
    <row r="387" spans="1:1">
      <c r="A387" s="15"/>
    </row>
    <row r="388" spans="1:1">
      <c r="A388" s="15"/>
    </row>
    <row r="389" spans="1:1">
      <c r="A389" s="15"/>
    </row>
    <row r="390" spans="1:1">
      <c r="A390" s="15"/>
    </row>
    <row r="391" spans="1:1">
      <c r="A391" s="15"/>
    </row>
    <row r="392" spans="1:1">
      <c r="A392" s="15"/>
    </row>
    <row r="393" spans="1:1">
      <c r="A393" s="15"/>
    </row>
    <row r="394" spans="1:1">
      <c r="A394" s="15"/>
    </row>
    <row r="395" spans="1:1">
      <c r="A395" s="15"/>
    </row>
    <row r="396" spans="1:1">
      <c r="A396" s="15"/>
    </row>
    <row r="397" spans="1:1">
      <c r="A397" s="15"/>
    </row>
    <row r="398" spans="1:1">
      <c r="A398" s="15"/>
    </row>
    <row r="399" spans="1:1">
      <c r="A399" s="15"/>
    </row>
    <row r="400" spans="1:1">
      <c r="A400" s="15"/>
    </row>
    <row r="401" spans="1:1">
      <c r="A401" s="15"/>
    </row>
    <row r="402" spans="1:1">
      <c r="A402" s="15"/>
    </row>
    <row r="403" spans="1:1">
      <c r="A403" s="15"/>
    </row>
    <row r="404" spans="1:1">
      <c r="A404" s="15"/>
    </row>
    <row r="405" spans="1:1">
      <c r="A405" s="15"/>
    </row>
    <row r="406" spans="1:1">
      <c r="A406" s="15"/>
    </row>
    <row r="407" spans="1:1">
      <c r="A407" s="15"/>
    </row>
    <row r="408" spans="1:1">
      <c r="A408" s="15"/>
    </row>
    <row r="409" spans="1:1">
      <c r="A409" s="15"/>
    </row>
    <row r="410" spans="1:1">
      <c r="A410" s="15"/>
    </row>
    <row r="411" spans="1:1">
      <c r="A411" s="15"/>
    </row>
    <row r="412" spans="1:1">
      <c r="A412" s="15"/>
    </row>
    <row r="413" spans="1:1">
      <c r="A413" s="15"/>
    </row>
    <row r="414" spans="1:1">
      <c r="A414" s="15"/>
    </row>
    <row r="415" spans="1:1">
      <c r="A415" s="15"/>
    </row>
    <row r="416" spans="1:1">
      <c r="A416" s="15"/>
    </row>
    <row r="417" spans="1:1">
      <c r="A417" s="15"/>
    </row>
    <row r="418" spans="1:1">
      <c r="A418" s="15"/>
    </row>
    <row r="419" spans="1:1">
      <c r="A419" s="15"/>
    </row>
    <row r="420" spans="1:1">
      <c r="A420" s="15"/>
    </row>
    <row r="421" spans="1:1">
      <c r="A421" s="15"/>
    </row>
    <row r="422" spans="1:1">
      <c r="A422" s="15"/>
    </row>
    <row r="423" spans="1:1">
      <c r="A423" s="15"/>
    </row>
    <row r="424" spans="1:1">
      <c r="A424" s="15"/>
    </row>
    <row r="425" spans="1:1">
      <c r="A425" s="15"/>
    </row>
    <row r="426" spans="1:1">
      <c r="A426" s="15"/>
    </row>
    <row r="427" spans="1:1">
      <c r="A427" s="15"/>
    </row>
    <row r="428" spans="1:1">
      <c r="A428" s="15"/>
    </row>
    <row r="429" spans="1:1">
      <c r="A429" s="15"/>
    </row>
    <row r="430" spans="1:1">
      <c r="A430" s="15"/>
    </row>
    <row r="431" spans="1:1">
      <c r="A431" s="15"/>
    </row>
    <row r="432" spans="1:1">
      <c r="A432" s="15"/>
    </row>
    <row r="433" spans="1:1">
      <c r="A433" s="15"/>
    </row>
    <row r="434" spans="1:1">
      <c r="A434" s="15"/>
    </row>
    <row r="435" spans="1:1">
      <c r="A435" s="15"/>
    </row>
    <row r="436" spans="1:1">
      <c r="A436" s="15"/>
    </row>
    <row r="437" spans="1:1">
      <c r="A437" s="15"/>
    </row>
    <row r="438" spans="1:1">
      <c r="A438" s="15"/>
    </row>
    <row r="439" spans="1:1">
      <c r="A439" s="15"/>
    </row>
    <row r="440" spans="1:1">
      <c r="A440" s="15"/>
    </row>
    <row r="441" spans="1:1">
      <c r="A441" s="15"/>
    </row>
    <row r="442" spans="1:1">
      <c r="A442" s="15"/>
    </row>
    <row r="443" spans="1:1">
      <c r="A443" s="15"/>
    </row>
    <row r="444" spans="1:1">
      <c r="A444" s="15"/>
    </row>
    <row r="445" spans="1:1">
      <c r="A445" s="15"/>
    </row>
    <row r="446" spans="1:1">
      <c r="A446" s="15"/>
    </row>
    <row r="447" spans="1:1">
      <c r="A447" s="15"/>
    </row>
    <row r="448" spans="1:1">
      <c r="A448" s="15"/>
    </row>
    <row r="449" spans="1:1">
      <c r="A449" s="15"/>
    </row>
    <row r="450" spans="1:1">
      <c r="A450" s="15"/>
    </row>
    <row r="451" spans="1:1">
      <c r="A451" s="15"/>
    </row>
    <row r="452" spans="1:1">
      <c r="A452" s="15"/>
    </row>
    <row r="453" spans="1:1">
      <c r="A453" s="15"/>
    </row>
    <row r="454" spans="1:1">
      <c r="A454" s="15"/>
    </row>
    <row r="455" spans="1:1">
      <c r="A455" s="15"/>
    </row>
    <row r="456" spans="1:1">
      <c r="A456" s="15"/>
    </row>
    <row r="457" spans="1:1">
      <c r="A457" s="15"/>
    </row>
    <row r="458" spans="1:1">
      <c r="A458" s="15"/>
    </row>
    <row r="459" spans="1:1">
      <c r="A459" s="15"/>
    </row>
    <row r="460" spans="1:1">
      <c r="A460" s="15"/>
    </row>
    <row r="461" spans="1:1">
      <c r="A461" s="15"/>
    </row>
    <row r="462" spans="1:1">
      <c r="A462" s="15"/>
    </row>
    <row r="463" spans="1:1">
      <c r="A463" s="15"/>
    </row>
    <row r="464" spans="1:1">
      <c r="A464" s="15"/>
    </row>
    <row r="465" spans="1:1">
      <c r="A465" s="15"/>
    </row>
    <row r="466" spans="1:1">
      <c r="A466" s="15"/>
    </row>
    <row r="467" spans="1:1">
      <c r="A467" s="15"/>
    </row>
    <row r="468" spans="1:1">
      <c r="A468" s="15"/>
    </row>
    <row r="469" spans="1:1">
      <c r="A469" s="15"/>
    </row>
    <row r="470" spans="1:1">
      <c r="A470" s="15"/>
    </row>
    <row r="471" spans="1:1">
      <c r="A471" s="15"/>
    </row>
    <row r="472" spans="1:1">
      <c r="A472" s="15"/>
    </row>
    <row r="473" spans="1:1">
      <c r="A473" s="15"/>
    </row>
    <row r="474" spans="1:1">
      <c r="A474" s="15"/>
    </row>
    <row r="475" spans="1:1">
      <c r="A475" s="15"/>
    </row>
    <row r="476" spans="1:1">
      <c r="A476" s="15"/>
    </row>
    <row r="477" spans="1:1">
      <c r="A477" s="15"/>
    </row>
    <row r="478" spans="1:1">
      <c r="A478" s="15"/>
    </row>
    <row r="479" spans="1:1">
      <c r="A479" s="15"/>
    </row>
    <row r="480" spans="1:1">
      <c r="A480" s="15"/>
    </row>
    <row r="481" spans="1:1">
      <c r="A481" s="15"/>
    </row>
    <row r="482" spans="1:1">
      <c r="A482" s="15"/>
    </row>
    <row r="483" spans="1:1">
      <c r="A483" s="15"/>
    </row>
    <row r="484" spans="1:1">
      <c r="A484" s="15"/>
    </row>
    <row r="485" spans="1:1">
      <c r="A485" s="15"/>
    </row>
    <row r="486" spans="1:1">
      <c r="A486" s="15"/>
    </row>
    <row r="487" spans="1:1">
      <c r="A487" s="15"/>
    </row>
    <row r="488" spans="1:1">
      <c r="A488" s="15"/>
    </row>
    <row r="489" spans="1:1">
      <c r="A489" s="15"/>
    </row>
    <row r="490" spans="1:1">
      <c r="A490" s="15"/>
    </row>
    <row r="491" spans="1:1">
      <c r="A491" s="15"/>
    </row>
    <row r="492" spans="1:1">
      <c r="A492" s="15"/>
    </row>
    <row r="493" spans="1:1">
      <c r="A493" s="15"/>
    </row>
    <row r="494" spans="1:1">
      <c r="A494" s="15"/>
    </row>
    <row r="495" spans="1:1">
      <c r="A495" s="15"/>
    </row>
    <row r="496" spans="1:1">
      <c r="A496" s="15"/>
    </row>
    <row r="497" spans="1:1">
      <c r="A497" s="15"/>
    </row>
    <row r="498" spans="1:1">
      <c r="A498" s="15"/>
    </row>
    <row r="499" spans="1:1">
      <c r="A499" s="15"/>
    </row>
    <row r="500" spans="1:1">
      <c r="A500" s="15"/>
    </row>
    <row r="501" spans="1:1">
      <c r="A501" s="15"/>
    </row>
    <row r="502" spans="1:1">
      <c r="A502" s="15"/>
    </row>
    <row r="503" spans="1:1">
      <c r="A503" s="15"/>
    </row>
    <row r="504" spans="1:1">
      <c r="A504" s="15"/>
    </row>
    <row r="505" spans="1:1">
      <c r="A505" s="15"/>
    </row>
    <row r="506" spans="1:1">
      <c r="A506" s="15"/>
    </row>
    <row r="507" spans="1:1">
      <c r="A507" s="15"/>
    </row>
    <row r="508" spans="1:1">
      <c r="A508" s="15"/>
    </row>
    <row r="509" spans="1:1">
      <c r="A509" s="15"/>
    </row>
    <row r="510" spans="1:1">
      <c r="A510" s="15"/>
    </row>
    <row r="511" spans="1:1">
      <c r="A511" s="15"/>
    </row>
    <row r="512" spans="1:1">
      <c r="A512" s="15"/>
    </row>
    <row r="513" spans="1:1">
      <c r="A513" s="15"/>
    </row>
    <row r="514" spans="1:1">
      <c r="A514" s="15"/>
    </row>
    <row r="515" spans="1:1">
      <c r="A515" s="15"/>
    </row>
    <row r="516" spans="1:1">
      <c r="A516" s="15"/>
    </row>
    <row r="517" spans="1:1">
      <c r="A517" s="15"/>
    </row>
    <row r="518" spans="1:1">
      <c r="A518" s="15"/>
    </row>
    <row r="519" spans="1:1">
      <c r="A519" s="15"/>
    </row>
    <row r="520" spans="1:1">
      <c r="A520" s="15"/>
    </row>
    <row r="521" spans="1:1">
      <c r="A521" s="15"/>
    </row>
    <row r="522" spans="1:1">
      <c r="A522" s="15"/>
    </row>
    <row r="523" spans="1:1">
      <c r="A523" s="15"/>
    </row>
    <row r="524" spans="1:1">
      <c r="A524" s="15"/>
    </row>
    <row r="525" spans="1:1">
      <c r="A525" s="15"/>
    </row>
    <row r="526" spans="1:1">
      <c r="A526" s="15"/>
    </row>
    <row r="527" spans="1:1">
      <c r="A527" s="15"/>
    </row>
    <row r="528" spans="1:1">
      <c r="A528" s="15"/>
    </row>
    <row r="529" spans="1:1">
      <c r="A529" s="15"/>
    </row>
    <row r="530" spans="1:1">
      <c r="A530" s="15"/>
    </row>
    <row r="531" spans="1:1">
      <c r="A531" s="15"/>
    </row>
    <row r="532" spans="1:1">
      <c r="A532" s="15"/>
    </row>
    <row r="533" spans="1:1">
      <c r="A533" s="15"/>
    </row>
    <row r="534" spans="1:1">
      <c r="A534" s="15"/>
    </row>
    <row r="535" spans="1:1">
      <c r="A535" s="15"/>
    </row>
    <row r="536" spans="1:1">
      <c r="A536" s="15"/>
    </row>
    <row r="537" spans="1:1">
      <c r="A537" s="15"/>
    </row>
    <row r="538" spans="1:1">
      <c r="A538" s="15"/>
    </row>
    <row r="539" spans="1:1">
      <c r="A539" s="15"/>
    </row>
    <row r="540" spans="1:1">
      <c r="A540" s="15"/>
    </row>
    <row r="541" spans="1:1">
      <c r="A541" s="15"/>
    </row>
    <row r="542" spans="1:1">
      <c r="A542" s="15"/>
    </row>
    <row r="543" spans="1:1">
      <c r="A543" s="15"/>
    </row>
    <row r="544" spans="1:1">
      <c r="A544" s="15"/>
    </row>
    <row r="545" spans="1:1">
      <c r="A545" s="15"/>
    </row>
    <row r="546" spans="1:1">
      <c r="A546" s="15"/>
    </row>
    <row r="547" spans="1:1">
      <c r="A547" s="15"/>
    </row>
    <row r="548" spans="1:1">
      <c r="A548" s="15"/>
    </row>
    <row r="549" spans="1:1">
      <c r="A549" s="15"/>
    </row>
    <row r="550" spans="1:1">
      <c r="A550" s="15"/>
    </row>
    <row r="551" spans="1:1">
      <c r="A551" s="15"/>
    </row>
    <row r="552" spans="1:1">
      <c r="A552" s="15"/>
    </row>
    <row r="553" spans="1:1">
      <c r="A553" s="15"/>
    </row>
    <row r="554" spans="1:1">
      <c r="A554" s="15"/>
    </row>
    <row r="555" spans="1:1">
      <c r="A555" s="15"/>
    </row>
    <row r="556" spans="1:1">
      <c r="A556" s="15"/>
    </row>
    <row r="557" spans="1:1">
      <c r="A557" s="15"/>
    </row>
    <row r="558" spans="1:1">
      <c r="A558" s="15"/>
    </row>
    <row r="559" spans="1:1">
      <c r="A559" s="15"/>
    </row>
    <row r="560" spans="1:1">
      <c r="A560" s="15"/>
    </row>
    <row r="561" spans="1:1">
      <c r="A561" s="15"/>
    </row>
    <row r="562" spans="1:1">
      <c r="A562" s="15"/>
    </row>
    <row r="563" spans="1:1">
      <c r="A563" s="15"/>
    </row>
    <row r="564" spans="1:1">
      <c r="A564" s="15"/>
    </row>
    <row r="565" spans="1:1">
      <c r="A565" s="15"/>
    </row>
    <row r="566" spans="1:1">
      <c r="A566" s="15"/>
    </row>
    <row r="567" spans="1:1">
      <c r="A567" s="15"/>
    </row>
    <row r="568" spans="1:1">
      <c r="A568" s="15"/>
    </row>
    <row r="569" spans="1:1">
      <c r="A569" s="15"/>
    </row>
    <row r="570" spans="1:1">
      <c r="A570" s="15"/>
    </row>
    <row r="571" spans="1:1">
      <c r="A571" s="15"/>
    </row>
    <row r="572" spans="1:1">
      <c r="A572" s="15"/>
    </row>
    <row r="573" spans="1:1">
      <c r="A573" s="15"/>
    </row>
    <row r="574" spans="1:1">
      <c r="A574" s="15"/>
    </row>
    <row r="575" spans="1:1">
      <c r="A575" s="15"/>
    </row>
    <row r="576" spans="1:1">
      <c r="A576" s="15"/>
    </row>
    <row r="577" spans="1:1">
      <c r="A577" s="15"/>
    </row>
    <row r="578" spans="1:1">
      <c r="A578" s="15"/>
    </row>
    <row r="579" spans="1:1">
      <c r="A579" s="15"/>
    </row>
    <row r="580" spans="1:1">
      <c r="A580" s="15"/>
    </row>
    <row r="581" spans="1:1">
      <c r="A581" s="15"/>
    </row>
    <row r="582" spans="1:1">
      <c r="A582" s="15"/>
    </row>
    <row r="583" spans="1:1">
      <c r="A583" s="15"/>
    </row>
    <row r="584" spans="1:1">
      <c r="A584" s="15"/>
    </row>
    <row r="585" spans="1:1">
      <c r="A585" s="15"/>
    </row>
    <row r="586" spans="1:1">
      <c r="A586" s="15"/>
    </row>
    <row r="587" spans="1:1">
      <c r="A587" s="15"/>
    </row>
    <row r="588" spans="1:1">
      <c r="A588" s="15"/>
    </row>
    <row r="589" spans="1:1">
      <c r="A589" s="15"/>
    </row>
    <row r="590" spans="1:1">
      <c r="A590" s="15"/>
    </row>
    <row r="591" spans="1:1">
      <c r="A591" s="15"/>
    </row>
    <row r="592" spans="1:1">
      <c r="A592" s="15"/>
    </row>
    <row r="593" spans="1:1">
      <c r="A593" s="15"/>
    </row>
    <row r="594" spans="1:1">
      <c r="A594" s="15"/>
    </row>
    <row r="595" spans="1:1">
      <c r="A595" s="15"/>
    </row>
    <row r="596" spans="1:1">
      <c r="A596" s="15"/>
    </row>
    <row r="597" spans="1:1">
      <c r="A597" s="15"/>
    </row>
    <row r="598" spans="1:1">
      <c r="A598" s="15"/>
    </row>
    <row r="599" spans="1:1">
      <c r="A599" s="15"/>
    </row>
    <row r="600" spans="1:1">
      <c r="A600" s="15"/>
    </row>
    <row r="601" spans="1:1">
      <c r="A601" s="15"/>
    </row>
    <row r="602" spans="1:1">
      <c r="A602" s="15"/>
    </row>
    <row r="603" spans="1:1">
      <c r="A603" s="15"/>
    </row>
    <row r="604" spans="1:1">
      <c r="A604" s="15"/>
    </row>
    <row r="605" spans="1:1">
      <c r="A605" s="15"/>
    </row>
    <row r="606" spans="1:1">
      <c r="A606" s="15"/>
    </row>
    <row r="607" spans="1:1">
      <c r="A607" s="15"/>
    </row>
    <row r="608" spans="1:1">
      <c r="A608" s="15"/>
    </row>
    <row r="609" spans="1:1">
      <c r="A609" s="15"/>
    </row>
    <row r="610" spans="1:1">
      <c r="A610" s="15"/>
    </row>
    <row r="611" spans="1:1">
      <c r="A611" s="15"/>
    </row>
    <row r="612" spans="1:1">
      <c r="A612" s="15"/>
    </row>
    <row r="613" spans="1:1">
      <c r="A613" s="15"/>
    </row>
    <row r="614" spans="1:1">
      <c r="A614" s="15"/>
    </row>
    <row r="615" spans="1:1">
      <c r="A615" s="15"/>
    </row>
    <row r="616" spans="1:1">
      <c r="A616" s="15"/>
    </row>
    <row r="617" spans="1:1">
      <c r="A617" s="15"/>
    </row>
    <row r="618" spans="1:1">
      <c r="A618" s="15"/>
    </row>
    <row r="619" spans="1:1">
      <c r="A619" s="15"/>
    </row>
    <row r="620" spans="1:1">
      <c r="A620" s="15"/>
    </row>
    <row r="621" spans="1:1">
      <c r="A621" s="15"/>
    </row>
    <row r="622" spans="1:1">
      <c r="A622" s="15"/>
    </row>
    <row r="623" spans="1:1">
      <c r="A623" s="15"/>
    </row>
    <row r="624" spans="1:1">
      <c r="A624" s="15"/>
    </row>
    <row r="625" spans="1:1">
      <c r="A625" s="15"/>
    </row>
    <row r="626" spans="1:1">
      <c r="A626" s="15"/>
    </row>
    <row r="627" spans="1:1">
      <c r="A627" s="15"/>
    </row>
    <row r="628" spans="1:1">
      <c r="A628" s="15"/>
    </row>
    <row r="629" spans="1:1">
      <c r="A629" s="15"/>
    </row>
    <row r="630" spans="1:1">
      <c r="A630" s="15"/>
    </row>
    <row r="631" spans="1:1">
      <c r="A631" s="15"/>
    </row>
    <row r="632" spans="1:1">
      <c r="A632" s="15"/>
    </row>
    <row r="633" spans="1:1">
      <c r="A633" s="15"/>
    </row>
    <row r="634" spans="1:1">
      <c r="A634" s="15"/>
    </row>
    <row r="635" spans="1:1">
      <c r="A635" s="15"/>
    </row>
    <row r="636" spans="1:1">
      <c r="A636" s="15"/>
    </row>
    <row r="637" spans="1:1">
      <c r="A637" s="15"/>
    </row>
    <row r="638" spans="1:1">
      <c r="A638" s="15"/>
    </row>
    <row r="639" spans="1:1">
      <c r="A639" s="15"/>
    </row>
    <row r="640" spans="1:1">
      <c r="A640" s="15"/>
    </row>
    <row r="641" spans="1:1">
      <c r="A641" s="15"/>
    </row>
    <row r="642" spans="1:1">
      <c r="A642" s="15"/>
    </row>
    <row r="643" spans="1:1">
      <c r="A643" s="15"/>
    </row>
    <row r="644" spans="1:1">
      <c r="A644" s="15"/>
    </row>
    <row r="645" spans="1:1">
      <c r="A645" s="15"/>
    </row>
    <row r="646" spans="1:1">
      <c r="A646" s="15"/>
    </row>
    <row r="647" spans="1:1">
      <c r="A647" s="15"/>
    </row>
    <row r="648" spans="1:1">
      <c r="A648" s="15"/>
    </row>
    <row r="649" spans="1:1">
      <c r="A649" s="15"/>
    </row>
    <row r="650" spans="1:1">
      <c r="A650" s="15"/>
    </row>
    <row r="651" spans="1:1">
      <c r="A651" s="15"/>
    </row>
    <row r="652" spans="1:1">
      <c r="A652" s="15"/>
    </row>
    <row r="653" spans="1:1">
      <c r="A653" s="15"/>
    </row>
    <row r="654" spans="1:1">
      <c r="A654" s="15"/>
    </row>
    <row r="655" spans="1:1">
      <c r="A655" s="15"/>
    </row>
    <row r="656" spans="1:1">
      <c r="A656" s="15"/>
    </row>
    <row r="657" spans="1:1">
      <c r="A657" s="15"/>
    </row>
    <row r="658" spans="1:1">
      <c r="A658" s="15"/>
    </row>
    <row r="659" spans="1:1">
      <c r="A659" s="15"/>
    </row>
    <row r="660" spans="1:1">
      <c r="A660" s="15"/>
    </row>
    <row r="661" spans="1:1">
      <c r="A661" s="15"/>
    </row>
    <row r="662" spans="1:1">
      <c r="A662" s="15"/>
    </row>
    <row r="663" spans="1:1">
      <c r="A663" s="15"/>
    </row>
    <row r="664" spans="1:1">
      <c r="A664" s="15"/>
    </row>
    <row r="665" spans="1:1">
      <c r="A665" s="15"/>
    </row>
    <row r="666" spans="1:1">
      <c r="A666" s="15"/>
    </row>
    <row r="667" spans="1:1">
      <c r="A667" s="15"/>
    </row>
    <row r="668" spans="1:1">
      <c r="A668" s="15"/>
    </row>
    <row r="669" spans="1:1">
      <c r="A669" s="15"/>
    </row>
    <row r="670" spans="1:1">
      <c r="A670" s="15"/>
    </row>
    <row r="671" spans="1:1">
      <c r="A671" s="15"/>
    </row>
    <row r="672" spans="1:1">
      <c r="A672" s="15"/>
    </row>
    <row r="673" spans="1:1">
      <c r="A673" s="15"/>
    </row>
    <row r="674" spans="1:1">
      <c r="A674" s="15"/>
    </row>
    <row r="675" spans="1:1">
      <c r="A675" s="15"/>
    </row>
    <row r="676" spans="1:1">
      <c r="A676" s="15"/>
    </row>
    <row r="677" spans="1:1">
      <c r="A677" s="15"/>
    </row>
    <row r="678" spans="1:1">
      <c r="A678" s="15"/>
    </row>
    <row r="679" spans="1:1">
      <c r="A679" s="15"/>
    </row>
    <row r="680" spans="1:1">
      <c r="A680" s="15"/>
    </row>
    <row r="681" spans="1:1">
      <c r="A681" s="15"/>
    </row>
    <row r="682" spans="1:1">
      <c r="A682" s="15"/>
    </row>
    <row r="683" spans="1:1">
      <c r="A683" s="15"/>
    </row>
    <row r="684" spans="1:1">
      <c r="A684" s="15"/>
    </row>
    <row r="685" spans="1:1">
      <c r="A685" s="15"/>
    </row>
    <row r="686" spans="1:1">
      <c r="A686" s="15"/>
    </row>
    <row r="687" spans="1:1">
      <c r="A687" s="15"/>
    </row>
    <row r="688" spans="1:1">
      <c r="A688" s="15"/>
    </row>
    <row r="689" spans="1:1">
      <c r="A689" s="15"/>
    </row>
    <row r="690" spans="1:1">
      <c r="A690" s="15"/>
    </row>
    <row r="691" spans="1:1">
      <c r="A691" s="15"/>
    </row>
    <row r="692" spans="1:1">
      <c r="A692" s="15"/>
    </row>
    <row r="693" spans="1:1">
      <c r="A693" s="15"/>
    </row>
    <row r="694" spans="1:1">
      <c r="A694" s="15"/>
    </row>
    <row r="695" spans="1:1">
      <c r="A695" s="15"/>
    </row>
    <row r="696" spans="1:1">
      <c r="A696" s="15"/>
    </row>
    <row r="697" spans="1:1">
      <c r="A697" s="15"/>
    </row>
    <row r="698" spans="1:1">
      <c r="A698" s="15"/>
    </row>
    <row r="699" spans="1:1">
      <c r="A699" s="15"/>
    </row>
    <row r="700" spans="1:1">
      <c r="A700" s="15"/>
    </row>
    <row r="701" spans="1:1">
      <c r="A701" s="15"/>
    </row>
    <row r="702" spans="1:1">
      <c r="A702" s="15"/>
    </row>
    <row r="703" spans="1:1">
      <c r="A703" s="15"/>
    </row>
    <row r="704" spans="1:1">
      <c r="A704" s="15"/>
    </row>
    <row r="705" spans="1:1">
      <c r="A705" s="15"/>
    </row>
    <row r="706" spans="1:1">
      <c r="A706" s="15"/>
    </row>
    <row r="707" spans="1:1">
      <c r="A707" s="15"/>
    </row>
    <row r="708" spans="1:1">
      <c r="A708" s="15"/>
    </row>
    <row r="709" spans="1:1">
      <c r="A709" s="15"/>
    </row>
    <row r="710" spans="1:1">
      <c r="A710" s="15"/>
    </row>
    <row r="711" spans="1:1">
      <c r="A711" s="15"/>
    </row>
    <row r="712" spans="1:1">
      <c r="A712" s="15"/>
    </row>
    <row r="713" spans="1:1">
      <c r="A713" s="15"/>
    </row>
    <row r="714" spans="1:1">
      <c r="A714" s="15"/>
    </row>
    <row r="715" spans="1:1">
      <c r="A715" s="15"/>
    </row>
    <row r="716" spans="1:1">
      <c r="A716" s="15"/>
    </row>
    <row r="717" spans="1:1">
      <c r="A717" s="15"/>
    </row>
    <row r="718" spans="1:1">
      <c r="A718" s="15"/>
    </row>
    <row r="719" spans="1:1">
      <c r="A719" s="15"/>
    </row>
    <row r="720" spans="1:1">
      <c r="A720" s="15"/>
    </row>
    <row r="721" spans="1:1">
      <c r="A721" s="15"/>
    </row>
    <row r="722" spans="1:1">
      <c r="A722" s="15"/>
    </row>
    <row r="723" spans="1:1">
      <c r="A723" s="15"/>
    </row>
    <row r="724" spans="1:1">
      <c r="A724" s="15"/>
    </row>
    <row r="725" spans="1:1">
      <c r="A725" s="15"/>
    </row>
    <row r="726" spans="1:1">
      <c r="A726" s="15"/>
    </row>
    <row r="727" spans="1:1">
      <c r="A727" s="15"/>
    </row>
    <row r="728" spans="1:1">
      <c r="A728" s="15"/>
    </row>
    <row r="729" spans="1:1">
      <c r="A729" s="15"/>
    </row>
    <row r="730" spans="1:1">
      <c r="A730" s="15"/>
    </row>
    <row r="731" spans="1:1">
      <c r="A731" s="15"/>
    </row>
    <row r="732" spans="1:1">
      <c r="A732" s="15"/>
    </row>
    <row r="733" spans="1:1">
      <c r="A733" s="15"/>
    </row>
    <row r="734" spans="1:1">
      <c r="A734" s="15"/>
    </row>
    <row r="735" spans="1:1">
      <c r="A735" s="15"/>
    </row>
    <row r="736" spans="1:1">
      <c r="A736" s="15"/>
    </row>
    <row r="737" spans="1:1">
      <c r="A737" s="15"/>
    </row>
    <row r="738" spans="1:1">
      <c r="A738" s="15"/>
    </row>
    <row r="739" spans="1:1">
      <c r="A739" s="15"/>
    </row>
    <row r="740" spans="1:1">
      <c r="A740" s="15"/>
    </row>
    <row r="741" spans="1:1">
      <c r="A741" s="15"/>
    </row>
    <row r="742" spans="1:1">
      <c r="A742" s="15"/>
    </row>
    <row r="743" spans="1:1">
      <c r="A743" s="15"/>
    </row>
    <row r="744" spans="1:1">
      <c r="A744" s="15"/>
    </row>
    <row r="745" spans="1:1">
      <c r="A745" s="15"/>
    </row>
    <row r="746" spans="1:1">
      <c r="A746" s="15"/>
    </row>
    <row r="747" spans="1:1">
      <c r="A747" s="15"/>
    </row>
    <row r="748" spans="1:1">
      <c r="A748" s="15"/>
    </row>
    <row r="749" spans="1:1">
      <c r="A749" s="15"/>
    </row>
    <row r="750" spans="1:1">
      <c r="A750" s="15"/>
    </row>
    <row r="751" spans="1:1">
      <c r="A751" s="15"/>
    </row>
    <row r="752" spans="1:1">
      <c r="A752" s="15"/>
    </row>
    <row r="753" spans="1:1">
      <c r="A753" s="15"/>
    </row>
    <row r="754" spans="1:1">
      <c r="A754" s="15"/>
    </row>
    <row r="755" spans="1:1">
      <c r="A755" s="15"/>
    </row>
    <row r="756" spans="1:1">
      <c r="A756" s="15"/>
    </row>
    <row r="757" spans="1:1">
      <c r="A757" s="15"/>
    </row>
    <row r="758" spans="1:1">
      <c r="A758" s="15"/>
    </row>
    <row r="759" spans="1:1">
      <c r="A759" s="15"/>
    </row>
    <row r="760" spans="1:1">
      <c r="A760" s="15"/>
    </row>
    <row r="761" spans="1:1">
      <c r="A761" s="15"/>
    </row>
    <row r="762" spans="1:1">
      <c r="A762" s="15"/>
    </row>
    <row r="763" spans="1:1">
      <c r="A763" s="15"/>
    </row>
    <row r="764" spans="1:1">
      <c r="A764" s="15"/>
    </row>
    <row r="765" spans="1:1">
      <c r="A765" s="15"/>
    </row>
    <row r="766" spans="1:1">
      <c r="A766" s="15"/>
    </row>
    <row r="767" spans="1:1">
      <c r="A767" s="15"/>
    </row>
    <row r="768" spans="1:1">
      <c r="A768" s="15"/>
    </row>
    <row r="769" spans="1:1">
      <c r="A769" s="15"/>
    </row>
    <row r="770" spans="1:1">
      <c r="A770" s="15"/>
    </row>
    <row r="771" spans="1:1">
      <c r="A771" s="15"/>
    </row>
    <row r="772" spans="1:1">
      <c r="A772" s="15"/>
    </row>
    <row r="773" spans="1:1">
      <c r="A773" s="15"/>
    </row>
    <row r="774" spans="1:1">
      <c r="A774" s="15"/>
    </row>
    <row r="775" spans="1:1">
      <c r="A775" s="15"/>
    </row>
    <row r="776" spans="1:1">
      <c r="A776" s="15"/>
    </row>
    <row r="777" spans="1:1">
      <c r="A777" s="15"/>
    </row>
    <row r="778" spans="1:1">
      <c r="A778" s="15"/>
    </row>
    <row r="779" spans="1:1">
      <c r="A779" s="15"/>
    </row>
    <row r="780" spans="1:1">
      <c r="A780" s="15"/>
    </row>
    <row r="781" spans="1:1">
      <c r="A781" s="15"/>
    </row>
    <row r="782" spans="1:1">
      <c r="A782" s="15"/>
    </row>
    <row r="783" spans="1:1">
      <c r="A783" s="15"/>
    </row>
    <row r="784" spans="1:1">
      <c r="A784" s="15"/>
    </row>
    <row r="785" spans="1:1">
      <c r="A785" s="15"/>
    </row>
    <row r="786" spans="1:1">
      <c r="A786" s="15"/>
    </row>
    <row r="787" spans="1:1">
      <c r="A787" s="15"/>
    </row>
    <row r="788" spans="1:1">
      <c r="A788" s="15"/>
    </row>
    <row r="789" spans="1:1">
      <c r="A789" s="15"/>
    </row>
    <row r="790" spans="1:1">
      <c r="A790" s="15"/>
    </row>
    <row r="791" spans="1:1">
      <c r="A791" s="15"/>
    </row>
    <row r="792" spans="1:1">
      <c r="A792" s="15"/>
    </row>
    <row r="793" spans="1:1">
      <c r="A793" s="15"/>
    </row>
    <row r="794" spans="1:1">
      <c r="A794" s="15"/>
    </row>
    <row r="795" spans="1:1">
      <c r="A795" s="15"/>
    </row>
    <row r="796" spans="1:1">
      <c r="A796" s="15"/>
    </row>
    <row r="797" spans="1:1">
      <c r="A797" s="15"/>
    </row>
    <row r="798" spans="1:1">
      <c r="A798" s="15"/>
    </row>
    <row r="799" spans="1:1">
      <c r="A799" s="15"/>
    </row>
    <row r="800" spans="1:1">
      <c r="A800" s="15"/>
    </row>
    <row r="801" spans="1:1">
      <c r="A801" s="15"/>
    </row>
    <row r="802" spans="1:1">
      <c r="A802" s="15"/>
    </row>
    <row r="803" spans="1:1">
      <c r="A803" s="15"/>
    </row>
    <row r="804" spans="1:1">
      <c r="A804" s="15"/>
    </row>
    <row r="805" spans="1:1">
      <c r="A805" s="15"/>
    </row>
    <row r="806" spans="1:1">
      <c r="A806" s="15"/>
    </row>
    <row r="807" spans="1:1">
      <c r="A807" s="15"/>
    </row>
    <row r="808" spans="1:1">
      <c r="A808" s="15"/>
    </row>
    <row r="809" spans="1:1">
      <c r="A809" s="15"/>
    </row>
    <row r="810" spans="1:1">
      <c r="A810" s="15"/>
    </row>
    <row r="811" spans="1:1">
      <c r="A811" s="15"/>
    </row>
    <row r="812" spans="1:1">
      <c r="A812" s="15"/>
    </row>
    <row r="813" spans="1:1">
      <c r="A813" s="15"/>
    </row>
    <row r="814" spans="1:1">
      <c r="A814" s="15"/>
    </row>
    <row r="815" spans="1:1">
      <c r="A815" s="15"/>
    </row>
    <row r="816" spans="1:1">
      <c r="A816" s="15"/>
    </row>
    <row r="817" spans="1:1">
      <c r="A817" s="15"/>
    </row>
    <row r="818" spans="1:1">
      <c r="A818" s="15"/>
    </row>
    <row r="819" spans="1:1">
      <c r="A819" s="15"/>
    </row>
    <row r="820" spans="1:1">
      <c r="A820" s="15"/>
    </row>
    <row r="821" spans="1:1">
      <c r="A821" s="15"/>
    </row>
    <row r="822" spans="1:1">
      <c r="A822" s="15"/>
    </row>
    <row r="823" spans="1:1">
      <c r="A823" s="15"/>
    </row>
    <row r="824" spans="1:1">
      <c r="A824" s="15"/>
    </row>
    <row r="825" spans="1:1">
      <c r="A825" s="15"/>
    </row>
    <row r="826" spans="1:1">
      <c r="A826" s="15"/>
    </row>
    <row r="827" spans="1:1">
      <c r="A827" s="15"/>
    </row>
    <row r="828" spans="1:1">
      <c r="A828" s="15"/>
    </row>
    <row r="829" spans="1:1">
      <c r="A829" s="15"/>
    </row>
    <row r="830" spans="1:1">
      <c r="A830" s="15"/>
    </row>
    <row r="831" spans="1:1">
      <c r="A831" s="15"/>
    </row>
    <row r="832" spans="1:1">
      <c r="A832" s="15"/>
    </row>
    <row r="833" spans="1:1">
      <c r="A833" s="15"/>
    </row>
    <row r="834" spans="1:1">
      <c r="A834" s="15"/>
    </row>
    <row r="835" spans="1:1">
      <c r="A835" s="15"/>
    </row>
    <row r="836" spans="1:1">
      <c r="A836" s="15"/>
    </row>
    <row r="837" spans="1:1">
      <c r="A837" s="15"/>
    </row>
    <row r="838" spans="1:1">
      <c r="A838" s="15"/>
    </row>
    <row r="839" spans="1:1">
      <c r="A839" s="15"/>
    </row>
    <row r="840" spans="1:1">
      <c r="A840" s="15"/>
    </row>
    <row r="841" spans="1:1">
      <c r="A841" s="15"/>
    </row>
    <row r="842" spans="1:1">
      <c r="A842" s="15"/>
    </row>
    <row r="843" spans="1:1">
      <c r="A843" s="15"/>
    </row>
    <row r="844" spans="1:1">
      <c r="A844" s="15"/>
    </row>
    <row r="845" spans="1:1">
      <c r="A845" s="15"/>
    </row>
    <row r="846" spans="1:1">
      <c r="A846" s="15"/>
    </row>
    <row r="847" spans="1:1">
      <c r="A847" s="15"/>
    </row>
    <row r="848" spans="1:1">
      <c r="A848" s="15"/>
    </row>
    <row r="849" spans="1:1">
      <c r="A849" s="15"/>
    </row>
    <row r="850" spans="1:1">
      <c r="A850" s="15"/>
    </row>
    <row r="851" spans="1:1">
      <c r="A851" s="15"/>
    </row>
    <row r="852" spans="1:1">
      <c r="A852" s="15"/>
    </row>
    <row r="853" spans="1:1">
      <c r="A853" s="15"/>
    </row>
    <row r="854" spans="1:1">
      <c r="A854" s="15"/>
    </row>
    <row r="855" spans="1:1">
      <c r="A855" s="15"/>
    </row>
    <row r="856" spans="1:1">
      <c r="A856" s="15"/>
    </row>
    <row r="857" spans="1:1">
      <c r="A857" s="15"/>
    </row>
    <row r="858" spans="1:1">
      <c r="A858" s="15"/>
    </row>
    <row r="859" spans="1:1">
      <c r="A859" s="15"/>
    </row>
    <row r="860" spans="1:1">
      <c r="A860" s="15"/>
    </row>
    <row r="861" spans="1:1">
      <c r="A861" s="15"/>
    </row>
    <row r="862" spans="1:1">
      <c r="A862" s="15"/>
    </row>
    <row r="863" spans="1:1">
      <c r="A863" s="15"/>
    </row>
    <row r="864" spans="1:1">
      <c r="A864" s="15"/>
    </row>
    <row r="865" spans="1:1">
      <c r="A865" s="15"/>
    </row>
    <row r="866" spans="1:1">
      <c r="A866" s="15"/>
    </row>
    <row r="867" spans="1:1">
      <c r="A867" s="15"/>
    </row>
    <row r="868" spans="1:1">
      <c r="A868" s="15"/>
    </row>
    <row r="869" spans="1:1">
      <c r="A869" s="15"/>
    </row>
    <row r="870" spans="1:1">
      <c r="A870" s="15"/>
    </row>
    <row r="871" spans="1:1">
      <c r="A871" s="15"/>
    </row>
    <row r="872" spans="1:1">
      <c r="A872" s="15"/>
    </row>
    <row r="873" spans="1:1">
      <c r="A873" s="15"/>
    </row>
    <row r="874" spans="1:1">
      <c r="A874" s="15"/>
    </row>
    <row r="875" spans="1:1">
      <c r="A875" s="15"/>
    </row>
    <row r="876" spans="1:1">
      <c r="A876" s="15"/>
    </row>
    <row r="877" spans="1:1">
      <c r="A877" s="15"/>
    </row>
    <row r="878" spans="1:1">
      <c r="A878" s="15"/>
    </row>
    <row r="879" spans="1:1">
      <c r="A879" s="15"/>
    </row>
    <row r="880" spans="1:1">
      <c r="A880" s="15"/>
    </row>
    <row r="881" spans="1:1">
      <c r="A881" s="15"/>
    </row>
    <row r="882" spans="1:1">
      <c r="A882" s="15"/>
    </row>
    <row r="883" spans="1:1">
      <c r="A883" s="15"/>
    </row>
    <row r="884" spans="1:1">
      <c r="A884" s="15"/>
    </row>
    <row r="885" spans="1:1">
      <c r="A885" s="15"/>
    </row>
    <row r="886" spans="1:1">
      <c r="A886" s="15"/>
    </row>
    <row r="887" spans="1:1">
      <c r="A887" s="15"/>
    </row>
    <row r="888" spans="1:1">
      <c r="A888" s="15"/>
    </row>
    <row r="889" spans="1:1">
      <c r="A889" s="15"/>
    </row>
    <row r="890" spans="1:1">
      <c r="A890" s="15"/>
    </row>
    <row r="891" spans="1:1">
      <c r="A891" s="15"/>
    </row>
    <row r="892" spans="1:1">
      <c r="A892" s="15"/>
    </row>
    <row r="893" spans="1:1">
      <c r="A893" s="15"/>
    </row>
    <row r="894" spans="1:1">
      <c r="A894" s="15"/>
    </row>
    <row r="895" spans="1:1">
      <c r="A895" s="15"/>
    </row>
    <row r="896" spans="1:1">
      <c r="A896" s="15"/>
    </row>
    <row r="897" spans="1:1">
      <c r="A897" s="15"/>
    </row>
    <row r="898" spans="1:1">
      <c r="A898" s="15"/>
    </row>
    <row r="899" spans="1:1">
      <c r="A899" s="15"/>
    </row>
    <row r="900" spans="1:1">
      <c r="A900" s="15"/>
    </row>
    <row r="901" spans="1:1">
      <c r="A901" s="15"/>
    </row>
    <row r="902" spans="1:1">
      <c r="A902" s="15"/>
    </row>
    <row r="903" spans="1:1">
      <c r="A903" s="15"/>
    </row>
    <row r="904" spans="1:1">
      <c r="A904" s="15"/>
    </row>
    <row r="905" spans="1:1">
      <c r="A905" s="15"/>
    </row>
    <row r="906" spans="1:1">
      <c r="A906" s="15"/>
    </row>
    <row r="907" spans="1:1">
      <c r="A907" s="15"/>
    </row>
    <row r="908" spans="1:1">
      <c r="A908" s="15"/>
    </row>
    <row r="909" spans="1:1">
      <c r="A909" s="15"/>
    </row>
    <row r="910" spans="1:1">
      <c r="A910" s="15"/>
    </row>
    <row r="911" spans="1:1">
      <c r="A911" s="15"/>
    </row>
    <row r="912" spans="1:1">
      <c r="A912" s="15"/>
    </row>
    <row r="913" spans="1:1">
      <c r="A913" s="15"/>
    </row>
    <row r="914" spans="1:1">
      <c r="A914" s="15"/>
    </row>
    <row r="915" spans="1:1">
      <c r="A915" s="15"/>
    </row>
    <row r="916" spans="1:1">
      <c r="A916" s="15"/>
    </row>
    <row r="917" spans="1:1">
      <c r="A917" s="15"/>
    </row>
    <row r="918" spans="1:1">
      <c r="A918" s="15"/>
    </row>
    <row r="919" spans="1:1">
      <c r="A919" s="15"/>
    </row>
    <row r="920" spans="1:1">
      <c r="A920" s="15"/>
    </row>
    <row r="921" spans="1:1">
      <c r="A921" s="15"/>
    </row>
    <row r="922" spans="1:1">
      <c r="A922" s="15"/>
    </row>
    <row r="923" spans="1:1">
      <c r="A923" s="15"/>
    </row>
    <row r="924" spans="1:1">
      <c r="A924" s="15"/>
    </row>
    <row r="925" spans="1:1">
      <c r="A925" s="15"/>
    </row>
    <row r="926" spans="1:1">
      <c r="A926" s="15"/>
    </row>
    <row r="927" spans="1:1">
      <c r="A927" s="15"/>
    </row>
    <row r="928" spans="1:1">
      <c r="A928" s="15"/>
    </row>
    <row r="929" spans="1:1">
      <c r="A929" s="15"/>
    </row>
    <row r="930" spans="1:1">
      <c r="A930" s="15"/>
    </row>
    <row r="931" spans="1:1">
      <c r="A931" s="15"/>
    </row>
    <row r="932" spans="1:1">
      <c r="A932" s="15"/>
    </row>
    <row r="933" spans="1:1">
      <c r="A933" s="15"/>
    </row>
    <row r="934" spans="1:1">
      <c r="A934" s="15"/>
    </row>
    <row r="935" spans="1:1">
      <c r="A935" s="15"/>
    </row>
    <row r="936" spans="1:1">
      <c r="A936" s="15"/>
    </row>
    <row r="937" spans="1:1">
      <c r="A937" s="15"/>
    </row>
    <row r="938" spans="1:1">
      <c r="A938" s="15"/>
    </row>
    <row r="939" spans="1:1">
      <c r="A939" s="15"/>
    </row>
    <row r="940" spans="1:1">
      <c r="A940" s="15"/>
    </row>
    <row r="941" spans="1:1">
      <c r="A941" s="15"/>
    </row>
    <row r="942" spans="1:1">
      <c r="A942" s="15"/>
    </row>
    <row r="943" spans="1:1">
      <c r="A943" s="15"/>
    </row>
    <row r="944" spans="1:1">
      <c r="A944" s="15"/>
    </row>
    <row r="945" spans="1:1">
      <c r="A945" s="15"/>
    </row>
    <row r="946" spans="1:1">
      <c r="A946" s="15"/>
    </row>
    <row r="947" spans="1:1">
      <c r="A947" s="15"/>
    </row>
    <row r="948" spans="1:1">
      <c r="A948" s="15"/>
    </row>
    <row r="949" spans="1:1">
      <c r="A949" s="15"/>
    </row>
    <row r="950" spans="1:1">
      <c r="A950" s="15"/>
    </row>
    <row r="951" spans="1:1">
      <c r="A951" s="15"/>
    </row>
    <row r="952" spans="1:1">
      <c r="A952" s="15"/>
    </row>
    <row r="953" spans="1:1">
      <c r="A953" s="15"/>
    </row>
    <row r="954" spans="1:1">
      <c r="A954" s="15"/>
    </row>
    <row r="955" spans="1:1">
      <c r="A955" s="15"/>
    </row>
    <row r="956" spans="1:1">
      <c r="A956" s="15"/>
    </row>
    <row r="957" spans="1:1">
      <c r="A957" s="15"/>
    </row>
    <row r="958" spans="1:1">
      <c r="A958" s="15"/>
    </row>
    <row r="959" spans="1:1">
      <c r="A959" s="15"/>
    </row>
    <row r="960" spans="1:1">
      <c r="A960" s="15"/>
    </row>
    <row r="961" spans="1:1">
      <c r="A961" s="15"/>
    </row>
    <row r="962" spans="1:1">
      <c r="A962" s="15"/>
    </row>
    <row r="963" spans="1:1">
      <c r="A963" s="15"/>
    </row>
    <row r="964" spans="1:1">
      <c r="A964" s="15"/>
    </row>
    <row r="965" spans="1:1">
      <c r="A965" s="15"/>
    </row>
    <row r="966" spans="1:1">
      <c r="A966" s="15"/>
    </row>
    <row r="967" spans="1:1">
      <c r="A967" s="15"/>
    </row>
    <row r="968" spans="1:1">
      <c r="A968" s="15"/>
    </row>
    <row r="969" spans="1:1">
      <c r="A969" s="15"/>
    </row>
    <row r="970" spans="1:1">
      <c r="A970" s="15"/>
    </row>
    <row r="971" spans="1:1">
      <c r="A971" s="15"/>
    </row>
    <row r="972" spans="1:1">
      <c r="A972" s="15"/>
    </row>
    <row r="973" spans="1:1">
      <c r="A973" s="15"/>
    </row>
    <row r="974" spans="1:1">
      <c r="A974" s="15"/>
    </row>
    <row r="975" spans="1:1">
      <c r="A975" s="15"/>
    </row>
    <row r="976" spans="1:1">
      <c r="A976" s="15"/>
    </row>
    <row r="977" spans="1:1">
      <c r="A977" s="15"/>
    </row>
    <row r="978" spans="1:1">
      <c r="A978" s="15"/>
    </row>
    <row r="979" spans="1:1">
      <c r="A979" s="15"/>
    </row>
    <row r="980" spans="1:1">
      <c r="A980" s="15"/>
    </row>
    <row r="981" spans="1:1">
      <c r="A981" s="15"/>
    </row>
    <row r="982" spans="1:1">
      <c r="A982" s="15"/>
    </row>
    <row r="983" spans="1:1">
      <c r="A983" s="15"/>
    </row>
    <row r="984" spans="1:1">
      <c r="A984" s="15"/>
    </row>
    <row r="985" spans="1:1">
      <c r="A985" s="15"/>
    </row>
    <row r="986" spans="1:1">
      <c r="A986" s="15"/>
    </row>
    <row r="987" spans="1:1">
      <c r="A987" s="15"/>
    </row>
    <row r="988" spans="1:1">
      <c r="A988" s="15"/>
    </row>
    <row r="989" spans="1:1">
      <c r="A989" s="15"/>
    </row>
    <row r="990" spans="1:1">
      <c r="A990" s="15"/>
    </row>
    <row r="991" spans="1:1">
      <c r="A991" s="15"/>
    </row>
    <row r="992" spans="1:1">
      <c r="A992" s="15"/>
    </row>
    <row r="993" spans="1:1">
      <c r="A993" s="15"/>
    </row>
    <row r="994" spans="1:1">
      <c r="A994" s="15"/>
    </row>
    <row r="995" spans="1:1">
      <c r="A995" s="15"/>
    </row>
    <row r="996" spans="1:1">
      <c r="A996" s="15"/>
    </row>
    <row r="997" spans="1:1">
      <c r="A997" s="15"/>
    </row>
    <row r="998" spans="1:1">
      <c r="A998" s="15"/>
    </row>
    <row r="999" spans="1:1">
      <c r="A999" s="15"/>
    </row>
    <row r="1000" spans="1:1">
      <c r="A1000" s="15"/>
    </row>
    <row r="1001" spans="1:1">
      <c r="A1001" s="15"/>
    </row>
    <row r="1002" spans="1:1">
      <c r="A1002" s="15"/>
    </row>
    <row r="1003" spans="1:1">
      <c r="A1003" s="15"/>
    </row>
    <row r="1004" spans="1:1">
      <c r="A1004" s="15"/>
    </row>
    <row r="1005" spans="1:1">
      <c r="A1005" s="15"/>
    </row>
    <row r="1006" spans="1:1">
      <c r="A1006" s="15"/>
    </row>
    <row r="1007" spans="1:1">
      <c r="A1007" s="15"/>
    </row>
    <row r="1008" spans="1:1">
      <c r="A1008" s="15"/>
    </row>
    <row r="1009" spans="1:1">
      <c r="A1009" s="15"/>
    </row>
    <row r="1010" spans="1:1">
      <c r="A1010" s="15"/>
    </row>
    <row r="1011" spans="1:1">
      <c r="A1011" s="15"/>
    </row>
    <row r="1012" spans="1:1">
      <c r="A1012" s="15"/>
    </row>
    <row r="1013" spans="1:1">
      <c r="A1013" s="15"/>
    </row>
    <row r="1014" spans="1:1">
      <c r="A1014" s="15"/>
    </row>
    <row r="1015" spans="1:1">
      <c r="A1015" s="15"/>
    </row>
    <row r="1016" spans="1:1">
      <c r="A1016" s="15"/>
    </row>
    <row r="1017" spans="1:1">
      <c r="A1017" s="15"/>
    </row>
    <row r="1018" spans="1:1">
      <c r="A1018" s="15"/>
    </row>
    <row r="1019" spans="1:1">
      <c r="A1019" s="15"/>
    </row>
    <row r="1020" spans="1:1">
      <c r="A1020" s="15"/>
    </row>
    <row r="1021" spans="1:1">
      <c r="A1021" s="15"/>
    </row>
    <row r="1022" spans="1:1">
      <c r="A1022" s="15"/>
    </row>
    <row r="1023" spans="1:1">
      <c r="A1023" s="15"/>
    </row>
    <row r="1024" spans="1:1">
      <c r="A1024" s="15"/>
    </row>
    <row r="1025" spans="1:1">
      <c r="A1025" s="15"/>
    </row>
    <row r="1026" spans="1:1">
      <c r="A1026" s="15"/>
    </row>
    <row r="1027" spans="1:1">
      <c r="A1027" s="15"/>
    </row>
    <row r="1028" spans="1:1">
      <c r="A1028" s="15"/>
    </row>
    <row r="1029" spans="1:1">
      <c r="A1029" s="15"/>
    </row>
    <row r="1030" spans="1:1">
      <c r="A1030" s="15"/>
    </row>
    <row r="1031" spans="1:1">
      <c r="A1031" s="15"/>
    </row>
    <row r="1032" spans="1:1">
      <c r="A1032" s="15"/>
    </row>
    <row r="1033" spans="1:1">
      <c r="A1033" s="15"/>
    </row>
    <row r="1034" spans="1:1">
      <c r="A1034" s="15"/>
    </row>
    <row r="1035" spans="1:1">
      <c r="A1035" s="15"/>
    </row>
    <row r="1036" spans="1:1">
      <c r="A1036" s="15"/>
    </row>
    <row r="1037" spans="1:1">
      <c r="A1037" s="15"/>
    </row>
    <row r="1038" spans="1:1">
      <c r="A1038" s="15"/>
    </row>
    <row r="1039" spans="1:1">
      <c r="A1039" s="15"/>
    </row>
    <row r="1040" spans="1:1">
      <c r="A1040" s="15"/>
    </row>
    <row r="1041" spans="1:1">
      <c r="A1041" s="15"/>
    </row>
    <row r="1042" spans="1:1">
      <c r="A1042" s="15"/>
    </row>
    <row r="1043" spans="1:1">
      <c r="A1043" s="15"/>
    </row>
    <row r="1044" spans="1:1">
      <c r="A1044" s="15"/>
    </row>
    <row r="1045" spans="1:1">
      <c r="A1045" s="15"/>
    </row>
    <row r="1046" spans="1:1">
      <c r="A1046" s="15"/>
    </row>
    <row r="1047" spans="1:1">
      <c r="A1047" s="15"/>
    </row>
    <row r="1048" spans="1:1">
      <c r="A1048" s="15"/>
    </row>
    <row r="1049" spans="1:1">
      <c r="A1049" s="15"/>
    </row>
    <row r="1050" spans="1:1">
      <c r="A1050" s="15"/>
    </row>
    <row r="1051" spans="1:1">
      <c r="A1051" s="15"/>
    </row>
    <row r="1052" spans="1:1">
      <c r="A1052" s="15"/>
    </row>
    <row r="1053" spans="1:1">
      <c r="A1053" s="15"/>
    </row>
    <row r="1054" spans="1:1">
      <c r="A1054" s="15"/>
    </row>
    <row r="1055" spans="1:1">
      <c r="A1055" s="15"/>
    </row>
    <row r="1056" spans="1:1">
      <c r="A1056" s="15"/>
    </row>
    <row r="1057" spans="1:1">
      <c r="A1057" s="15"/>
    </row>
    <row r="1058" spans="1:1">
      <c r="A1058" s="15"/>
    </row>
    <row r="1059" spans="1:1">
      <c r="A1059" s="15"/>
    </row>
    <row r="1060" spans="1:1">
      <c r="A1060" s="15"/>
    </row>
    <row r="1061" spans="1:1">
      <c r="A1061" s="15"/>
    </row>
    <row r="1062" spans="1:1">
      <c r="A1062" s="15"/>
    </row>
    <row r="1063" spans="1:1">
      <c r="A1063" s="15"/>
    </row>
    <row r="1064" spans="1:1">
      <c r="A1064" s="15"/>
    </row>
    <row r="1065" spans="1:1">
      <c r="A1065" s="15"/>
    </row>
    <row r="1066" spans="1:1">
      <c r="A1066" s="15"/>
    </row>
    <row r="1067" spans="1:1">
      <c r="A1067" s="15"/>
    </row>
    <row r="1068" spans="1:1">
      <c r="A1068" s="15"/>
    </row>
    <row r="1069" spans="1:1">
      <c r="A1069" s="15"/>
    </row>
    <row r="1070" spans="1:1">
      <c r="A1070" s="15"/>
    </row>
    <row r="1071" spans="1:1">
      <c r="A1071" s="15"/>
    </row>
    <row r="1072" spans="1:1">
      <c r="A1072" s="15"/>
    </row>
    <row r="1073" spans="1:1">
      <c r="A1073" s="15"/>
    </row>
    <row r="1074" spans="1:1">
      <c r="A1074" s="15"/>
    </row>
    <row r="1075" spans="1:1">
      <c r="A1075" s="15"/>
    </row>
    <row r="1076" spans="1:1">
      <c r="A1076" s="15"/>
    </row>
    <row r="1077" spans="1:1">
      <c r="A1077" s="15"/>
    </row>
    <row r="1078" spans="1:1">
      <c r="A1078" s="15"/>
    </row>
    <row r="1079" spans="1:1">
      <c r="A1079" s="15"/>
    </row>
    <row r="1080" spans="1:1">
      <c r="A1080" s="15"/>
    </row>
    <row r="1081" spans="1:1">
      <c r="A1081" s="15"/>
    </row>
    <row r="1082" spans="1:1">
      <c r="A1082" s="15"/>
    </row>
    <row r="1083" spans="1:1">
      <c r="A1083" s="15"/>
    </row>
    <row r="1084" spans="1:1">
      <c r="A1084" s="15"/>
    </row>
    <row r="1085" spans="1:1">
      <c r="A1085" s="15"/>
    </row>
    <row r="1086" spans="1:1">
      <c r="A1086" s="15"/>
    </row>
    <row r="1087" spans="1:1">
      <c r="A1087" s="15"/>
    </row>
    <row r="1088" spans="1:1">
      <c r="A1088" s="15"/>
    </row>
    <row r="1089" spans="1:1">
      <c r="A1089" s="15"/>
    </row>
    <row r="1090" spans="1:1">
      <c r="A1090" s="15"/>
    </row>
    <row r="1091" spans="1:1">
      <c r="A1091" s="15"/>
    </row>
    <row r="1092" spans="1:1">
      <c r="A1092" s="15"/>
    </row>
    <row r="1093" spans="1:1">
      <c r="A1093" s="15"/>
    </row>
    <row r="1094" spans="1:1">
      <c r="A1094" s="15"/>
    </row>
    <row r="1095" spans="1:1">
      <c r="A1095" s="15"/>
    </row>
    <row r="1096" spans="1:1">
      <c r="A1096" s="15"/>
    </row>
    <row r="1097" spans="1:1">
      <c r="A1097" s="15"/>
    </row>
    <row r="1098" spans="1:1">
      <c r="A1098" s="15"/>
    </row>
    <row r="1099" spans="1:1">
      <c r="A1099" s="15"/>
    </row>
    <row r="1100" spans="1:1">
      <c r="A1100" s="15"/>
    </row>
    <row r="1101" spans="1:1">
      <c r="A1101" s="15"/>
    </row>
    <row r="1102" spans="1:1">
      <c r="A1102" s="15"/>
    </row>
    <row r="1103" spans="1:1">
      <c r="A1103" s="15"/>
    </row>
    <row r="1104" spans="1:1">
      <c r="A1104" s="15"/>
    </row>
    <row r="1105" spans="1:1">
      <c r="A1105" s="15"/>
    </row>
    <row r="1106" spans="1:1">
      <c r="A1106" s="15"/>
    </row>
    <row r="1107" spans="1:1">
      <c r="A1107" s="15"/>
    </row>
    <row r="1108" spans="1:1">
      <c r="A1108" s="15"/>
    </row>
    <row r="1109" spans="1:1">
      <c r="A1109" s="15"/>
    </row>
    <row r="1110" spans="1:1">
      <c r="A1110" s="15"/>
    </row>
    <row r="1111" spans="1:1">
      <c r="A1111" s="15"/>
    </row>
    <row r="1112" spans="1:1">
      <c r="A1112" s="15"/>
    </row>
    <row r="1113" spans="1:1">
      <c r="A1113" s="15"/>
    </row>
    <row r="1114" spans="1:1">
      <c r="A1114" s="15"/>
    </row>
    <row r="1115" spans="1:1">
      <c r="A1115" s="15"/>
    </row>
    <row r="1116" spans="1:1">
      <c r="A1116" s="15"/>
    </row>
    <row r="1117" spans="1:1">
      <c r="A1117" s="15"/>
    </row>
    <row r="1118" spans="1:1">
      <c r="A1118" s="15"/>
    </row>
    <row r="1119" spans="1:1">
      <c r="A1119" s="15"/>
    </row>
    <row r="1120" spans="1:1">
      <c r="A1120" s="15"/>
    </row>
    <row r="1121" spans="1:1">
      <c r="A1121" s="15"/>
    </row>
    <row r="1122" spans="1:1">
      <c r="A1122" s="15"/>
    </row>
    <row r="1123" spans="1:1">
      <c r="A1123" s="15"/>
    </row>
    <row r="1124" spans="1:1">
      <c r="A1124" s="15"/>
    </row>
    <row r="1125" spans="1:1">
      <c r="A1125" s="15"/>
    </row>
    <row r="1126" spans="1:1">
      <c r="A1126" s="15"/>
    </row>
    <row r="1127" spans="1:1">
      <c r="A1127" s="15"/>
    </row>
    <row r="1128" spans="1:1">
      <c r="A1128" s="15"/>
    </row>
    <row r="1129" spans="1:1">
      <c r="A1129" s="15"/>
    </row>
    <row r="1130" spans="1:1">
      <c r="A1130" s="15"/>
    </row>
    <row r="1131" spans="1:1">
      <c r="A1131" s="15"/>
    </row>
    <row r="1132" spans="1:1">
      <c r="A1132" s="15"/>
    </row>
    <row r="1133" spans="1:1">
      <c r="A1133" s="15"/>
    </row>
    <row r="1134" spans="1:1">
      <c r="A1134" s="15"/>
    </row>
    <row r="1135" spans="1:1">
      <c r="A1135" s="15"/>
    </row>
    <row r="1136" spans="1:1">
      <c r="A1136" s="15"/>
    </row>
    <row r="1137" spans="1:1">
      <c r="A1137" s="15"/>
    </row>
    <row r="1138" spans="1:1">
      <c r="A1138" s="15"/>
    </row>
    <row r="1139" spans="1:1">
      <c r="A1139" s="15"/>
    </row>
    <row r="1140" spans="1:1">
      <c r="A1140" s="15"/>
    </row>
    <row r="1141" spans="1:1">
      <c r="A1141" s="15"/>
    </row>
    <row r="1142" spans="1:1">
      <c r="A1142" s="15"/>
    </row>
    <row r="1143" spans="1:1">
      <c r="A1143" s="15"/>
    </row>
    <row r="1144" spans="1:1">
      <c r="A1144" s="15"/>
    </row>
    <row r="1145" spans="1:1">
      <c r="A1145" s="15"/>
    </row>
    <row r="1146" spans="1:1">
      <c r="A1146" s="15"/>
    </row>
    <row r="1147" spans="1:1">
      <c r="A1147" s="15"/>
    </row>
    <row r="1148" spans="1:1">
      <c r="A1148" s="15"/>
    </row>
    <row r="1149" spans="1:1">
      <c r="A1149" s="15"/>
    </row>
    <row r="1150" spans="1:1">
      <c r="A1150" s="15"/>
    </row>
    <row r="1151" spans="1:1">
      <c r="A1151" s="15"/>
    </row>
    <row r="1152" spans="1:1">
      <c r="A1152" s="15"/>
    </row>
    <row r="1153" spans="1:1">
      <c r="A1153" s="15"/>
    </row>
    <row r="1154" spans="1:1">
      <c r="A1154" s="15"/>
    </row>
    <row r="1155" spans="1:1">
      <c r="A1155" s="15"/>
    </row>
    <row r="1156" spans="1:1">
      <c r="A1156" s="15"/>
    </row>
    <row r="1157" spans="1:1">
      <c r="A1157" s="15"/>
    </row>
    <row r="1158" spans="1:1">
      <c r="A1158" s="15"/>
    </row>
    <row r="1159" spans="1:1">
      <c r="A1159" s="15"/>
    </row>
    <row r="1160" spans="1:1">
      <c r="A1160" s="15"/>
    </row>
    <row r="1161" spans="1:1">
      <c r="A1161" s="15"/>
    </row>
    <row r="1162" spans="1:1">
      <c r="A1162" s="15"/>
    </row>
    <row r="1163" spans="1:1">
      <c r="A1163" s="15"/>
    </row>
    <row r="1164" spans="1:1">
      <c r="A1164" s="15"/>
    </row>
    <row r="1165" spans="1:1">
      <c r="A1165" s="15"/>
    </row>
    <row r="1166" spans="1:1">
      <c r="A1166" s="15"/>
    </row>
    <row r="1167" spans="1:1">
      <c r="A1167" s="15"/>
    </row>
    <row r="1168" spans="1:1">
      <c r="A1168" s="15"/>
    </row>
    <row r="1169" spans="1:1">
      <c r="A1169" s="15"/>
    </row>
    <row r="1170" spans="1:1">
      <c r="A1170" s="15"/>
    </row>
    <row r="1171" spans="1:1">
      <c r="A1171" s="15"/>
    </row>
    <row r="1172" spans="1:1">
      <c r="A1172" s="15"/>
    </row>
    <row r="1173" spans="1:1">
      <c r="A1173" s="15"/>
    </row>
    <row r="1174" spans="1:1">
      <c r="A1174" s="15"/>
    </row>
    <row r="1175" spans="1:1">
      <c r="A1175" s="15"/>
    </row>
    <row r="1176" spans="1:1">
      <c r="A1176" s="15"/>
    </row>
    <row r="1177" spans="1:1">
      <c r="A1177" s="15"/>
    </row>
    <row r="1178" spans="1:1">
      <c r="A1178" s="15"/>
    </row>
    <row r="1179" spans="1:1">
      <c r="A1179" s="15"/>
    </row>
    <row r="1180" spans="1:1">
      <c r="A1180" s="15"/>
    </row>
    <row r="1181" spans="1:1">
      <c r="A1181" s="15"/>
    </row>
    <row r="1182" spans="1:1">
      <c r="A1182" s="15"/>
    </row>
    <row r="1183" spans="1:1">
      <c r="A1183" s="15"/>
    </row>
    <row r="1184" spans="1:1">
      <c r="A1184" s="15"/>
    </row>
    <row r="1185" spans="1:1">
      <c r="A1185" s="15"/>
    </row>
    <row r="1186" spans="1:1">
      <c r="A1186" s="15"/>
    </row>
    <row r="1187" spans="1:1">
      <c r="A1187" s="15"/>
    </row>
    <row r="1188" spans="1:1">
      <c r="A1188" s="15"/>
    </row>
    <row r="1189" spans="1:1">
      <c r="A1189" s="15"/>
    </row>
    <row r="1190" spans="1:1">
      <c r="A1190" s="15"/>
    </row>
    <row r="1191" spans="1:1">
      <c r="A1191" s="15"/>
    </row>
    <row r="1192" spans="1:1">
      <c r="A1192" s="15"/>
    </row>
    <row r="1193" spans="1:1">
      <c r="A1193" s="15"/>
    </row>
    <row r="1194" spans="1:1">
      <c r="A1194" s="15"/>
    </row>
    <row r="1195" spans="1:1">
      <c r="A1195" s="15"/>
    </row>
    <row r="1196" spans="1:1">
      <c r="A1196" s="15"/>
    </row>
    <row r="1197" spans="1:1">
      <c r="A1197" s="15"/>
    </row>
    <row r="1198" spans="1:1">
      <c r="A1198" s="15"/>
    </row>
    <row r="1199" spans="1:1">
      <c r="A1199" s="15"/>
    </row>
    <row r="1200" spans="1:1">
      <c r="A1200" s="15"/>
    </row>
    <row r="1201" spans="1:1">
      <c r="A1201" s="15"/>
    </row>
    <row r="1202" spans="1:1">
      <c r="A1202" s="15"/>
    </row>
    <row r="1203" spans="1:1">
      <c r="A1203" s="15"/>
    </row>
    <row r="1204" spans="1:1">
      <c r="A1204" s="15"/>
    </row>
    <row r="1205" spans="1:1">
      <c r="A1205" s="15"/>
    </row>
    <row r="1206" spans="1:1">
      <c r="A1206" s="15"/>
    </row>
    <row r="1207" spans="1:1">
      <c r="A1207" s="15"/>
    </row>
    <row r="1208" spans="1:1">
      <c r="A1208" s="15"/>
    </row>
    <row r="1209" spans="1:1">
      <c r="A1209" s="15"/>
    </row>
    <row r="1210" spans="1:1">
      <c r="A1210" s="15"/>
    </row>
    <row r="1211" spans="1:1">
      <c r="A1211" s="15"/>
    </row>
    <row r="1212" spans="1:1">
      <c r="A1212" s="15"/>
    </row>
    <row r="1213" spans="1:1">
      <c r="A1213" s="15"/>
    </row>
    <row r="1214" spans="1:1">
      <c r="A1214" s="15"/>
    </row>
    <row r="1215" spans="1:1">
      <c r="A1215" s="15"/>
    </row>
    <row r="1216" spans="1:1">
      <c r="A1216" s="15"/>
    </row>
    <row r="1217" spans="1:1">
      <c r="A1217" s="15"/>
    </row>
    <row r="1218" spans="1:1">
      <c r="A1218" s="15"/>
    </row>
    <row r="1219" spans="1:1">
      <c r="A1219" s="15"/>
    </row>
    <row r="1220" spans="1:1">
      <c r="A1220" s="15"/>
    </row>
    <row r="1221" spans="1:1">
      <c r="A1221" s="15"/>
    </row>
    <row r="1222" spans="1:1">
      <c r="A1222" s="15"/>
    </row>
    <row r="1223" spans="1:1">
      <c r="A1223" s="15"/>
    </row>
    <row r="1224" spans="1:1">
      <c r="A1224" s="15"/>
    </row>
    <row r="1225" spans="1:1">
      <c r="A1225" s="15"/>
    </row>
    <row r="1226" spans="1:1">
      <c r="A1226" s="15"/>
    </row>
    <row r="1227" spans="1:1">
      <c r="A1227" s="15"/>
    </row>
    <row r="1228" spans="1:1">
      <c r="A1228" s="15"/>
    </row>
    <row r="1229" spans="1:1">
      <c r="A1229" s="15"/>
    </row>
    <row r="1230" spans="1:1">
      <c r="A1230" s="15"/>
    </row>
    <row r="1231" spans="1:1">
      <c r="A1231" s="15"/>
    </row>
    <row r="1232" spans="1:1">
      <c r="A1232" s="15"/>
    </row>
    <row r="1233" spans="1:1">
      <c r="A1233" s="15"/>
    </row>
    <row r="1234" spans="1:1">
      <c r="A1234" s="15"/>
    </row>
    <row r="1235" spans="1:1">
      <c r="A1235" s="15"/>
    </row>
    <row r="1236" spans="1:1">
      <c r="A1236" s="15"/>
    </row>
    <row r="1237" spans="1:1">
      <c r="A1237" s="15"/>
    </row>
    <row r="1238" spans="1:1">
      <c r="A1238" s="15"/>
    </row>
    <row r="1239" spans="1:1">
      <c r="A1239" s="15"/>
    </row>
    <row r="1240" spans="1:1">
      <c r="A1240" s="15"/>
    </row>
    <row r="1241" spans="1:1">
      <c r="A1241" s="15"/>
    </row>
    <row r="1242" spans="1:1">
      <c r="A1242" s="15"/>
    </row>
    <row r="1243" spans="1:1">
      <c r="A1243" s="15"/>
    </row>
    <row r="1244" spans="1:1">
      <c r="A1244" s="15"/>
    </row>
    <row r="1245" spans="1:1">
      <c r="A1245" s="15"/>
    </row>
    <row r="1246" spans="1:1">
      <c r="A1246" s="15"/>
    </row>
    <row r="1247" spans="1:1">
      <c r="A1247" s="15"/>
    </row>
    <row r="1248" spans="1:1">
      <c r="A1248" s="15"/>
    </row>
    <row r="1249" spans="1:1">
      <c r="A1249" s="15"/>
    </row>
    <row r="1250" spans="1:1">
      <c r="A1250" s="15"/>
    </row>
    <row r="1251" spans="1:1">
      <c r="A1251" s="15"/>
    </row>
    <row r="1252" spans="1:1">
      <c r="A1252" s="15"/>
    </row>
    <row r="1253" spans="1:1">
      <c r="A1253" s="15"/>
    </row>
    <row r="1254" spans="1:1">
      <c r="A1254" s="15"/>
    </row>
    <row r="1255" spans="1:1">
      <c r="A1255" s="15"/>
    </row>
    <row r="1256" spans="1:1">
      <c r="A1256" s="15"/>
    </row>
    <row r="1257" spans="1:1">
      <c r="A1257" s="15"/>
    </row>
    <row r="1258" spans="1:1">
      <c r="A1258" s="15"/>
    </row>
    <row r="1259" spans="1:1">
      <c r="A1259" s="15"/>
    </row>
    <row r="1260" spans="1:1">
      <c r="A1260" s="15"/>
    </row>
    <row r="1261" spans="1:1">
      <c r="A1261" s="15"/>
    </row>
    <row r="1262" spans="1:1">
      <c r="A1262" s="15"/>
    </row>
    <row r="1263" spans="1:1">
      <c r="A1263" s="15"/>
    </row>
    <row r="1264" spans="1:1">
      <c r="A1264" s="15"/>
    </row>
    <row r="1265" spans="1:1">
      <c r="A1265" s="15"/>
    </row>
    <row r="1266" spans="1:1">
      <c r="A1266" s="15"/>
    </row>
    <row r="1267" spans="1:1">
      <c r="A1267" s="15"/>
    </row>
    <row r="1268" spans="1:1">
      <c r="A1268" s="15"/>
    </row>
    <row r="1269" spans="1:1">
      <c r="A1269" s="15"/>
    </row>
    <row r="1270" spans="1:1">
      <c r="A1270" s="15"/>
    </row>
    <row r="1271" spans="1:1">
      <c r="A1271" s="15"/>
    </row>
    <row r="1272" spans="1:1">
      <c r="A1272" s="15"/>
    </row>
    <row r="1273" spans="1:1">
      <c r="A1273" s="15"/>
    </row>
    <row r="1274" spans="1:1">
      <c r="A1274" s="15"/>
    </row>
    <row r="1275" spans="1:1">
      <c r="A1275" s="15"/>
    </row>
    <row r="1276" spans="1:1">
      <c r="A1276" s="15"/>
    </row>
    <row r="1277" spans="1:1">
      <c r="A1277" s="15"/>
    </row>
    <row r="1278" spans="1:1">
      <c r="A1278" s="15"/>
    </row>
    <row r="1279" spans="1:1">
      <c r="A1279" s="15"/>
    </row>
    <row r="1280" spans="1:1">
      <c r="A1280" s="15"/>
    </row>
    <row r="1281" spans="1:1">
      <c r="A1281" s="15"/>
    </row>
    <row r="1282" spans="1:1">
      <c r="A1282" s="15"/>
    </row>
    <row r="1283" spans="1:1">
      <c r="A1283" s="15"/>
    </row>
    <row r="1284" spans="1:1">
      <c r="A1284" s="15"/>
    </row>
    <row r="1285" spans="1:1">
      <c r="A1285" s="15"/>
    </row>
    <row r="1286" spans="1:1">
      <c r="A1286" s="15"/>
    </row>
    <row r="1287" spans="1:1">
      <c r="A1287" s="15"/>
    </row>
    <row r="1288" spans="1:1">
      <c r="A1288" s="15"/>
    </row>
    <row r="1289" spans="1:1">
      <c r="A1289" s="15"/>
    </row>
    <row r="1290" spans="1:1">
      <c r="A1290" s="15"/>
    </row>
    <row r="1291" spans="1:1">
      <c r="A1291" s="15"/>
    </row>
    <row r="1292" spans="1:1">
      <c r="A1292" s="15"/>
    </row>
    <row r="1293" spans="1:1">
      <c r="A1293" s="15"/>
    </row>
    <row r="1294" spans="1:1">
      <c r="A1294" s="15"/>
    </row>
    <row r="1295" spans="1:1">
      <c r="A1295" s="15"/>
    </row>
    <row r="1296" spans="1:1">
      <c r="A1296" s="15"/>
    </row>
    <row r="1297" spans="1:1">
      <c r="A1297" s="15"/>
    </row>
    <row r="1298" spans="1:1">
      <c r="A1298" s="15"/>
    </row>
    <row r="1299" spans="1:1">
      <c r="A1299" s="15"/>
    </row>
    <row r="1300" spans="1:1">
      <c r="A1300" s="15"/>
    </row>
    <row r="1301" spans="1:1">
      <c r="A1301" s="15"/>
    </row>
    <row r="1302" spans="1:1">
      <c r="A1302" s="15"/>
    </row>
    <row r="1303" spans="1:1">
      <c r="A1303" s="15"/>
    </row>
    <row r="1304" spans="1:1">
      <c r="A1304" s="15"/>
    </row>
    <row r="1305" spans="1:1">
      <c r="A1305" s="15"/>
    </row>
    <row r="1306" spans="1:1">
      <c r="A1306" s="15"/>
    </row>
    <row r="1307" spans="1:1">
      <c r="A1307" s="15"/>
    </row>
    <row r="1308" spans="1:1">
      <c r="A1308" s="15"/>
    </row>
    <row r="1309" spans="1:1">
      <c r="A1309" s="15"/>
    </row>
    <row r="1310" spans="1:1">
      <c r="A1310" s="15"/>
    </row>
    <row r="1311" spans="1:1">
      <c r="A1311" s="15"/>
    </row>
    <row r="1312" spans="1:1">
      <c r="A1312" s="15"/>
    </row>
    <row r="1313" spans="1:1">
      <c r="A1313" s="15"/>
    </row>
    <row r="1314" spans="1:1">
      <c r="A1314" s="15"/>
    </row>
    <row r="1315" spans="1:1">
      <c r="A1315" s="15"/>
    </row>
    <row r="1316" spans="1:1">
      <c r="A1316" s="15"/>
    </row>
    <row r="1317" spans="1:1">
      <c r="A1317" s="15"/>
    </row>
    <row r="1318" spans="1:1">
      <c r="A1318" s="15"/>
    </row>
    <row r="1319" spans="1:1">
      <c r="A1319" s="15"/>
    </row>
    <row r="1320" spans="1:1">
      <c r="A1320" s="15"/>
    </row>
    <row r="1321" spans="1:1">
      <c r="A1321" s="15"/>
    </row>
    <row r="1322" spans="1:1">
      <c r="A1322" s="15"/>
    </row>
    <row r="1323" spans="1:1">
      <c r="A1323" s="15"/>
    </row>
    <row r="1324" spans="1:1">
      <c r="A1324" s="15"/>
    </row>
    <row r="1325" spans="1:1">
      <c r="A1325" s="15"/>
    </row>
    <row r="1326" spans="1:1">
      <c r="A1326" s="15"/>
    </row>
    <row r="1327" spans="1:1">
      <c r="A1327" s="15"/>
    </row>
    <row r="1328" spans="1:1">
      <c r="A1328" s="15"/>
    </row>
    <row r="1329" spans="1:1">
      <c r="A1329" s="15"/>
    </row>
    <row r="1330" spans="1:1">
      <c r="A1330" s="15"/>
    </row>
    <row r="1331" spans="1:1">
      <c r="A1331" s="15"/>
    </row>
    <row r="1332" spans="1:1">
      <c r="A1332" s="15"/>
    </row>
    <row r="1333" spans="1:1">
      <c r="A1333" s="15"/>
    </row>
    <row r="1334" spans="1:1">
      <c r="A1334" s="15"/>
    </row>
    <row r="1335" spans="1:1">
      <c r="A1335" s="15"/>
    </row>
    <row r="1336" spans="1:1">
      <c r="A1336" s="15"/>
    </row>
    <row r="1337" spans="1:1">
      <c r="A1337" s="15"/>
    </row>
    <row r="1338" spans="1:1">
      <c r="A1338" s="15"/>
    </row>
    <row r="1339" spans="1:1">
      <c r="A1339" s="15"/>
    </row>
    <row r="1340" spans="1:1">
      <c r="A1340" s="15"/>
    </row>
    <row r="1341" spans="1:1">
      <c r="A1341" s="15"/>
    </row>
    <row r="1342" spans="1:1">
      <c r="A1342" s="15"/>
    </row>
    <row r="1343" spans="1:1">
      <c r="A1343" s="15"/>
    </row>
    <row r="1344" spans="1:1">
      <c r="A1344" s="15"/>
    </row>
    <row r="1345" spans="1:1">
      <c r="A1345" s="15"/>
    </row>
    <row r="1346" spans="1:1">
      <c r="A1346" s="15"/>
    </row>
    <row r="1347" spans="1:1">
      <c r="A1347" s="15"/>
    </row>
    <row r="1348" spans="1:1">
      <c r="A1348" s="15"/>
    </row>
    <row r="1349" spans="1:1">
      <c r="A1349" s="15"/>
    </row>
    <row r="1350" spans="1:1">
      <c r="A1350" s="15"/>
    </row>
    <row r="1351" spans="1:1">
      <c r="A1351" s="15"/>
    </row>
    <row r="1352" spans="1:1">
      <c r="A1352" s="15"/>
    </row>
    <row r="1353" spans="1:1">
      <c r="A1353" s="15"/>
    </row>
    <row r="1354" spans="1:1">
      <c r="A1354" s="15"/>
    </row>
    <row r="1355" spans="1:1">
      <c r="A1355" s="15"/>
    </row>
    <row r="1356" spans="1:1">
      <c r="A1356" s="15"/>
    </row>
    <row r="1357" spans="1:1">
      <c r="A1357" s="15"/>
    </row>
    <row r="1358" spans="1:1">
      <c r="A1358" s="15"/>
    </row>
    <row r="1359" spans="1:1">
      <c r="A1359" s="15"/>
    </row>
    <row r="1360" spans="1:1">
      <c r="A1360" s="15"/>
    </row>
    <row r="1361" spans="1:1">
      <c r="A1361" s="15"/>
    </row>
    <row r="1362" spans="1:1">
      <c r="A1362" s="15"/>
    </row>
    <row r="1363" spans="1:1">
      <c r="A1363" s="15"/>
    </row>
    <row r="1364" spans="1:1">
      <c r="A1364" s="15"/>
    </row>
    <row r="1365" spans="1:1">
      <c r="A1365" s="15"/>
    </row>
    <row r="1366" spans="1:1">
      <c r="A1366" s="15"/>
    </row>
    <row r="1367" spans="1:1">
      <c r="A1367" s="15"/>
    </row>
    <row r="1368" spans="1:1">
      <c r="A1368" s="15"/>
    </row>
    <row r="1369" spans="1:1">
      <c r="A1369" s="15"/>
    </row>
    <row r="1370" spans="1:1">
      <c r="A1370" s="15"/>
    </row>
    <row r="1371" spans="1:1">
      <c r="A1371" s="15"/>
    </row>
    <row r="1372" spans="1:1">
      <c r="A1372" s="15"/>
    </row>
    <row r="1373" spans="1:1">
      <c r="A1373" s="15"/>
    </row>
    <row r="1374" spans="1:1">
      <c r="A1374" s="15"/>
    </row>
    <row r="1375" spans="1:1">
      <c r="A1375" s="15"/>
    </row>
    <row r="1376" spans="1:1">
      <c r="A1376" s="15"/>
    </row>
    <row r="1377" spans="1:1">
      <c r="A1377" s="15"/>
    </row>
    <row r="1378" spans="1:1">
      <c r="A1378" s="15"/>
    </row>
    <row r="1379" spans="1:1">
      <c r="A1379" s="15"/>
    </row>
    <row r="1380" spans="1:1">
      <c r="A1380" s="15"/>
    </row>
    <row r="1381" spans="1:1">
      <c r="A1381" s="15"/>
    </row>
    <row r="1382" spans="1:1">
      <c r="A1382" s="15"/>
    </row>
    <row r="1383" spans="1:1">
      <c r="A1383" s="15"/>
    </row>
    <row r="1384" spans="1:1">
      <c r="A1384" s="15"/>
    </row>
    <row r="1385" spans="1:1">
      <c r="A1385" s="15"/>
    </row>
    <row r="1386" spans="1:1">
      <c r="A1386" s="15"/>
    </row>
    <row r="1387" spans="1:1">
      <c r="A1387" s="15"/>
    </row>
    <row r="1388" spans="1:1">
      <c r="A1388" s="15"/>
    </row>
    <row r="1389" spans="1:1">
      <c r="A1389" s="15"/>
    </row>
    <row r="1390" spans="1:1">
      <c r="A1390" s="15"/>
    </row>
    <row r="1391" spans="1:1">
      <c r="A1391" s="15"/>
    </row>
    <row r="1392" spans="1:1">
      <c r="A1392" s="15"/>
    </row>
    <row r="1393" spans="1:1">
      <c r="A1393" s="15"/>
    </row>
    <row r="1394" spans="1:1">
      <c r="A1394" s="15"/>
    </row>
    <row r="1395" spans="1:1">
      <c r="A1395" s="15"/>
    </row>
    <row r="1396" spans="1:1">
      <c r="A1396" s="15"/>
    </row>
    <row r="1397" spans="1:1">
      <c r="A1397" s="15"/>
    </row>
    <row r="1398" spans="1:1">
      <c r="A1398" s="15"/>
    </row>
    <row r="1399" spans="1:1">
      <c r="A1399" s="15"/>
    </row>
    <row r="1400" spans="1:1">
      <c r="A1400" s="15"/>
    </row>
    <row r="1401" spans="1:1">
      <c r="A1401" s="15"/>
    </row>
    <row r="1402" spans="1:1">
      <c r="A1402" s="15"/>
    </row>
    <row r="1403" spans="1:1">
      <c r="A1403" s="15"/>
    </row>
    <row r="1404" spans="1:1">
      <c r="A1404" s="15"/>
    </row>
    <row r="1405" spans="1:1">
      <c r="A1405" s="15"/>
    </row>
    <row r="1406" spans="1:1">
      <c r="A1406" s="15"/>
    </row>
    <row r="1407" spans="1:1">
      <c r="A1407" s="15"/>
    </row>
    <row r="1408" spans="1:1">
      <c r="A1408" s="15"/>
    </row>
    <row r="1409" spans="1:1">
      <c r="A1409" s="15"/>
    </row>
    <row r="1410" spans="1:1">
      <c r="A1410" s="15"/>
    </row>
    <row r="1411" spans="1:1">
      <c r="A1411" s="15"/>
    </row>
    <row r="1412" spans="1:1">
      <c r="A1412" s="15"/>
    </row>
    <row r="1413" spans="1:1">
      <c r="A1413" s="15"/>
    </row>
    <row r="1414" spans="1:1">
      <c r="A1414" s="15"/>
    </row>
    <row r="1415" spans="1:1">
      <c r="A1415" s="15"/>
    </row>
    <row r="1416" spans="1:1">
      <c r="A1416" s="15"/>
    </row>
    <row r="1417" spans="1:1">
      <c r="A1417" s="15"/>
    </row>
    <row r="1418" spans="1:1">
      <c r="A1418" s="15"/>
    </row>
    <row r="1419" spans="1:1">
      <c r="A1419" s="15"/>
    </row>
    <row r="1420" spans="1:1">
      <c r="A1420" s="15"/>
    </row>
    <row r="1421" spans="1:1">
      <c r="A1421" s="15"/>
    </row>
    <row r="1422" spans="1:1">
      <c r="A1422" s="15"/>
    </row>
    <row r="1423" spans="1:1">
      <c r="A1423" s="15"/>
    </row>
    <row r="1424" spans="1:1">
      <c r="A1424" s="15"/>
    </row>
    <row r="1425" spans="1:1">
      <c r="A1425" s="15"/>
    </row>
    <row r="1426" spans="1:1">
      <c r="A1426" s="15"/>
    </row>
    <row r="1427" spans="1:1">
      <c r="A1427" s="15"/>
    </row>
    <row r="1428" spans="1:1">
      <c r="A1428" s="15"/>
    </row>
    <row r="1429" spans="1:1">
      <c r="A1429" s="15"/>
    </row>
    <row r="1430" spans="1:1">
      <c r="A1430" s="15"/>
    </row>
    <row r="1431" spans="1:1">
      <c r="A1431" s="15"/>
    </row>
    <row r="1432" spans="1:1">
      <c r="A1432" s="15"/>
    </row>
    <row r="1433" spans="1:1">
      <c r="A1433" s="15"/>
    </row>
    <row r="1434" spans="1:1">
      <c r="A1434" s="15"/>
    </row>
    <row r="1435" spans="1:1">
      <c r="A1435" s="15"/>
    </row>
    <row r="1436" spans="1:1">
      <c r="A1436" s="15"/>
    </row>
    <row r="1437" spans="1:1">
      <c r="A1437" s="15"/>
    </row>
    <row r="1438" spans="1:1">
      <c r="A1438" s="15"/>
    </row>
    <row r="1439" spans="1:1">
      <c r="A1439" s="15"/>
    </row>
    <row r="1440" spans="1:1">
      <c r="A1440" s="15"/>
    </row>
    <row r="1441" spans="1:1">
      <c r="A1441" s="15"/>
    </row>
    <row r="1442" spans="1:1">
      <c r="A1442" s="15"/>
    </row>
    <row r="1443" spans="1:1">
      <c r="A1443" s="15"/>
    </row>
    <row r="1444" spans="1:1">
      <c r="A1444" s="15"/>
    </row>
    <row r="1445" spans="1:1">
      <c r="A1445" s="15"/>
    </row>
    <row r="1446" spans="1:1">
      <c r="A1446" s="15"/>
    </row>
    <row r="1447" spans="1:1">
      <c r="A1447" s="15"/>
    </row>
    <row r="1448" spans="1:1">
      <c r="A1448" s="15"/>
    </row>
    <row r="1449" spans="1:1">
      <c r="A1449" s="15"/>
    </row>
    <row r="1450" spans="1:1">
      <c r="A1450" s="15"/>
    </row>
    <row r="1451" spans="1:1">
      <c r="A1451" s="15"/>
    </row>
    <row r="1452" spans="1:1">
      <c r="A1452" s="15"/>
    </row>
    <row r="1453" spans="1:1">
      <c r="A1453" s="15"/>
    </row>
    <row r="1454" spans="1:1">
      <c r="A1454" s="15"/>
    </row>
    <row r="1455" spans="1:1">
      <c r="A1455" s="15"/>
    </row>
    <row r="1456" spans="1:1">
      <c r="A1456" s="15"/>
    </row>
    <row r="1457" spans="1:1">
      <c r="A1457" s="15"/>
    </row>
    <row r="1458" spans="1:1">
      <c r="A1458" s="15"/>
    </row>
    <row r="1459" spans="1:1">
      <c r="A1459" s="15"/>
    </row>
    <row r="1460" spans="1:1">
      <c r="A1460" s="15"/>
    </row>
    <row r="1461" spans="1:1">
      <c r="A1461" s="15"/>
    </row>
    <row r="1462" spans="1:1">
      <c r="A1462" s="15"/>
    </row>
    <row r="1463" spans="1:1">
      <c r="A1463" s="15"/>
    </row>
    <row r="1464" spans="1:1">
      <c r="A1464" s="15"/>
    </row>
    <row r="1465" spans="1:1">
      <c r="A1465" s="15"/>
    </row>
    <row r="1466" spans="1:1">
      <c r="A1466" s="15"/>
    </row>
    <row r="1467" spans="1:1">
      <c r="A1467" s="15"/>
    </row>
    <row r="1468" spans="1:1">
      <c r="A1468" s="15"/>
    </row>
    <row r="1469" spans="1:1">
      <c r="A1469" s="15"/>
    </row>
    <row r="1470" spans="1:1">
      <c r="A1470" s="15"/>
    </row>
    <row r="1471" spans="1:1">
      <c r="A1471" s="15"/>
    </row>
    <row r="1472" spans="1:1">
      <c r="A1472" s="15"/>
    </row>
    <row r="1473" spans="1:1">
      <c r="A1473" s="15"/>
    </row>
    <row r="1474" spans="1:1">
      <c r="A1474" s="15"/>
    </row>
    <row r="1475" spans="1:1">
      <c r="A1475" s="15"/>
    </row>
    <row r="1476" spans="1:1">
      <c r="A1476" s="15"/>
    </row>
    <row r="1477" spans="1:1">
      <c r="A1477" s="15"/>
    </row>
    <row r="1478" spans="1:1">
      <c r="A1478" s="15"/>
    </row>
    <row r="1479" spans="1:1">
      <c r="A1479" s="15"/>
    </row>
    <row r="1480" spans="1:1">
      <c r="A1480" s="15"/>
    </row>
    <row r="1481" spans="1:1">
      <c r="A1481" s="15"/>
    </row>
    <row r="1482" spans="1:1">
      <c r="A1482" s="15"/>
    </row>
    <row r="1483" spans="1:1">
      <c r="A1483" s="15"/>
    </row>
    <row r="1484" spans="1:1">
      <c r="A1484" s="15"/>
    </row>
    <row r="1485" spans="1:1">
      <c r="A1485" s="15"/>
    </row>
    <row r="1486" spans="1:1">
      <c r="A1486" s="15"/>
    </row>
    <row r="1487" spans="1:1">
      <c r="A1487" s="15"/>
    </row>
    <row r="1488" spans="1:1">
      <c r="A1488" s="15"/>
    </row>
    <row r="1489" spans="1:1">
      <c r="A1489" s="15"/>
    </row>
    <row r="1490" spans="1:1">
      <c r="A1490" s="15"/>
    </row>
    <row r="1491" spans="1:1">
      <c r="A1491" s="15"/>
    </row>
    <row r="1492" spans="1:1">
      <c r="A1492" s="15"/>
    </row>
    <row r="1493" spans="1:1">
      <c r="A1493" s="15"/>
    </row>
    <row r="1494" spans="1:1">
      <c r="A1494" s="15"/>
    </row>
    <row r="1495" spans="1:1">
      <c r="A1495" s="15"/>
    </row>
    <row r="1496" spans="1:1">
      <c r="A1496" s="15"/>
    </row>
    <row r="1497" spans="1:1">
      <c r="A1497" s="15"/>
    </row>
    <row r="1498" spans="1:1">
      <c r="A1498" s="15"/>
    </row>
    <row r="1499" spans="1:1">
      <c r="A1499" s="15"/>
    </row>
    <row r="1500" spans="1:1">
      <c r="A1500" s="15"/>
    </row>
    <row r="1501" spans="1:1">
      <c r="A1501" s="15"/>
    </row>
    <row r="1502" spans="1:1">
      <c r="A1502" s="15"/>
    </row>
    <row r="1503" spans="1:1">
      <c r="A1503" s="15"/>
    </row>
    <row r="1504" spans="1:1">
      <c r="A1504" s="15"/>
    </row>
    <row r="1505" spans="1:1">
      <c r="A1505" s="15"/>
    </row>
    <row r="1506" spans="1:1">
      <c r="A1506" s="15"/>
    </row>
    <row r="1507" spans="1:1">
      <c r="A1507" s="15"/>
    </row>
    <row r="1508" spans="1:1">
      <c r="A1508" s="15"/>
    </row>
    <row r="1509" spans="1:1">
      <c r="A1509" s="15"/>
    </row>
    <row r="1510" spans="1:1">
      <c r="A1510" s="15"/>
    </row>
    <row r="1511" spans="1:1">
      <c r="A1511" s="15"/>
    </row>
    <row r="1512" spans="1:1">
      <c r="A1512" s="15"/>
    </row>
    <row r="1513" spans="1:1">
      <c r="A1513" s="15"/>
    </row>
    <row r="1514" spans="1:1">
      <c r="A1514" s="15"/>
    </row>
    <row r="1515" spans="1:1">
      <c r="A1515" s="15"/>
    </row>
    <row r="1516" spans="1:1">
      <c r="A1516" s="15"/>
    </row>
    <row r="1517" spans="1:1">
      <c r="A1517" s="15"/>
    </row>
    <row r="1518" spans="1:1">
      <c r="A1518" s="15"/>
    </row>
    <row r="1519" spans="1:1">
      <c r="A1519" s="15"/>
    </row>
    <row r="1520" spans="1:1">
      <c r="A1520" s="15"/>
    </row>
    <row r="1521" spans="1:1">
      <c r="A1521" s="15"/>
    </row>
    <row r="1522" spans="1:1">
      <c r="A1522" s="15"/>
    </row>
    <row r="1523" spans="1:1">
      <c r="A1523" s="15"/>
    </row>
    <row r="1524" spans="1:1">
      <c r="A1524" s="15"/>
    </row>
    <row r="1525" spans="1:1">
      <c r="A1525" s="15"/>
    </row>
    <row r="1526" spans="1:1">
      <c r="A1526" s="15"/>
    </row>
    <row r="1527" spans="1:1">
      <c r="A1527" s="15"/>
    </row>
    <row r="1528" spans="1:1">
      <c r="A1528" s="15"/>
    </row>
    <row r="1529" spans="1:1">
      <c r="A1529" s="15"/>
    </row>
    <row r="1530" spans="1:1">
      <c r="A1530" s="15"/>
    </row>
    <row r="1531" spans="1:1">
      <c r="A1531" s="15"/>
    </row>
    <row r="1532" spans="1:1">
      <c r="A1532" s="15"/>
    </row>
    <row r="1533" spans="1:1">
      <c r="A1533" s="15"/>
    </row>
    <row r="1534" spans="1:1">
      <c r="A1534" s="15"/>
    </row>
    <row r="1535" spans="1:1">
      <c r="A1535" s="15"/>
    </row>
    <row r="1536" spans="1:1">
      <c r="A1536" s="15"/>
    </row>
    <row r="1537" spans="1:1">
      <c r="A1537" s="15"/>
    </row>
    <row r="1538" spans="1:1">
      <c r="A1538" s="15"/>
    </row>
    <row r="1539" spans="1:1">
      <c r="A1539" s="15"/>
    </row>
    <row r="1540" spans="1:1">
      <c r="A1540" s="15"/>
    </row>
    <row r="1541" spans="1:1">
      <c r="A1541" s="15"/>
    </row>
    <row r="1542" spans="1:1">
      <c r="A1542" s="15"/>
    </row>
    <row r="1543" spans="1:1">
      <c r="A1543" s="15"/>
    </row>
    <row r="1544" spans="1:1">
      <c r="A1544" s="15"/>
    </row>
    <row r="1545" spans="1:1">
      <c r="A1545" s="15"/>
    </row>
    <row r="1546" spans="1:1">
      <c r="A1546" s="15"/>
    </row>
    <row r="1547" spans="1:1">
      <c r="A1547" s="15"/>
    </row>
    <row r="1548" spans="1:1">
      <c r="A1548" s="15"/>
    </row>
    <row r="1549" spans="1:1">
      <c r="A1549" s="15"/>
    </row>
    <row r="1550" spans="1:1">
      <c r="A1550" s="15"/>
    </row>
    <row r="1551" spans="1:1">
      <c r="A1551" s="15"/>
    </row>
    <row r="1552" spans="1:1">
      <c r="A1552" s="15"/>
    </row>
    <row r="1553" spans="1:1">
      <c r="A1553" s="15"/>
    </row>
    <row r="1554" spans="1:1">
      <c r="A1554" s="15"/>
    </row>
    <row r="1555" spans="1:1">
      <c r="A1555" s="15"/>
    </row>
    <row r="1556" spans="1:1">
      <c r="A1556" s="15"/>
    </row>
    <row r="1557" spans="1:1">
      <c r="A1557" s="15"/>
    </row>
    <row r="1558" spans="1:1">
      <c r="A1558" s="15"/>
    </row>
    <row r="1559" spans="1:1">
      <c r="A1559" s="15"/>
    </row>
    <row r="1560" spans="1:1">
      <c r="A1560" s="15"/>
    </row>
    <row r="1561" spans="1:1">
      <c r="A1561" s="15"/>
    </row>
    <row r="1562" spans="1:1">
      <c r="A1562" s="15"/>
    </row>
    <row r="1563" spans="1:1">
      <c r="A1563" s="15"/>
    </row>
    <row r="1564" spans="1:1">
      <c r="A1564" s="15"/>
    </row>
    <row r="1565" spans="1:1">
      <c r="A1565" s="15"/>
    </row>
    <row r="1566" spans="1:1">
      <c r="A1566" s="15"/>
    </row>
    <row r="1567" spans="1:1">
      <c r="A1567" s="15"/>
    </row>
    <row r="1568" spans="1:1">
      <c r="A1568" s="15"/>
    </row>
    <row r="1569" spans="1:1">
      <c r="A1569" s="15"/>
    </row>
    <row r="1570" spans="1:1">
      <c r="A1570" s="15"/>
    </row>
    <row r="1571" spans="1:1">
      <c r="A1571" s="15"/>
    </row>
    <row r="1572" spans="1:1">
      <c r="A1572" s="15"/>
    </row>
    <row r="1573" spans="1:1">
      <c r="A1573" s="15"/>
    </row>
    <row r="1574" spans="1:1">
      <c r="A1574" s="15"/>
    </row>
    <row r="1575" spans="1:1">
      <c r="A1575" s="15"/>
    </row>
    <row r="1576" spans="1:1">
      <c r="A1576" s="15"/>
    </row>
    <row r="1577" spans="1:1">
      <c r="A1577" s="15"/>
    </row>
    <row r="1578" spans="1:1">
      <c r="A1578" s="15"/>
    </row>
    <row r="1579" spans="1:1">
      <c r="A1579" s="15"/>
    </row>
    <row r="1580" spans="1:1">
      <c r="A1580" s="15"/>
    </row>
    <row r="1581" spans="1:1">
      <c r="A1581" s="15"/>
    </row>
    <row r="1582" spans="1:1">
      <c r="A1582" s="15"/>
    </row>
    <row r="1583" spans="1:1">
      <c r="A1583" s="15"/>
    </row>
    <row r="1584" spans="1:1">
      <c r="A1584" s="15"/>
    </row>
    <row r="1585" spans="1:1">
      <c r="A1585" s="15"/>
    </row>
    <row r="1586" spans="1:1">
      <c r="A1586" s="15"/>
    </row>
    <row r="1587" spans="1:1">
      <c r="A1587" s="15"/>
    </row>
    <row r="1588" spans="1:1">
      <c r="A1588" s="15"/>
    </row>
    <row r="1589" spans="1:1">
      <c r="A1589" s="15"/>
    </row>
    <row r="1590" spans="1:1">
      <c r="A1590" s="15"/>
    </row>
    <row r="1591" spans="1:1">
      <c r="A1591" s="15"/>
    </row>
    <row r="1592" spans="1:1">
      <c r="A1592" s="15"/>
    </row>
    <row r="1593" spans="1:1">
      <c r="A1593" s="15"/>
    </row>
    <row r="1594" spans="1:1">
      <c r="A1594" s="15"/>
    </row>
    <row r="1595" spans="1:1">
      <c r="A1595" s="15"/>
    </row>
    <row r="1596" spans="1:1">
      <c r="A1596" s="15"/>
    </row>
    <row r="1597" spans="1:1">
      <c r="A1597" s="15"/>
    </row>
    <row r="1598" spans="1:1">
      <c r="A1598" s="15"/>
    </row>
    <row r="1599" spans="1:1">
      <c r="A1599" s="15"/>
    </row>
    <row r="1600" spans="1:1">
      <c r="A1600" s="15"/>
    </row>
    <row r="1601" spans="1:1">
      <c r="A1601" s="15"/>
    </row>
    <row r="1602" spans="1:1">
      <c r="A1602" s="15"/>
    </row>
    <row r="1603" spans="1:1">
      <c r="A1603" s="15"/>
    </row>
    <row r="1604" spans="1:1">
      <c r="A1604" s="15"/>
    </row>
    <row r="1605" spans="1:1">
      <c r="A1605" s="15"/>
    </row>
    <row r="1606" spans="1:1">
      <c r="A1606" s="15"/>
    </row>
    <row r="1607" spans="1:1">
      <c r="A1607" s="15"/>
    </row>
    <row r="1608" spans="1:1">
      <c r="A1608" s="15"/>
    </row>
    <row r="1609" spans="1:1">
      <c r="A1609" s="15"/>
    </row>
    <row r="1610" spans="1:1">
      <c r="A1610" s="15"/>
    </row>
    <row r="1611" spans="1:1">
      <c r="A1611" s="15"/>
    </row>
    <row r="1612" spans="1:1">
      <c r="A1612" s="15"/>
    </row>
    <row r="1613" spans="1:1">
      <c r="A1613" s="15"/>
    </row>
    <row r="1614" spans="1:1">
      <c r="A1614" s="15"/>
    </row>
    <row r="1615" spans="1:1">
      <c r="A1615" s="15"/>
    </row>
    <row r="1616" spans="1:1">
      <c r="A1616" s="15"/>
    </row>
    <row r="1617" spans="1:1">
      <c r="A1617" s="15"/>
    </row>
    <row r="1618" spans="1:1">
      <c r="A1618" s="15"/>
    </row>
    <row r="1619" spans="1:1">
      <c r="A1619" s="15"/>
    </row>
    <row r="1620" spans="1:1">
      <c r="A1620" s="15"/>
    </row>
    <row r="1621" spans="1:1">
      <c r="A1621" s="15"/>
    </row>
    <row r="1622" spans="1:1">
      <c r="A1622" s="15"/>
    </row>
    <row r="1623" spans="1:1">
      <c r="A1623" s="15"/>
    </row>
    <row r="1624" spans="1:1">
      <c r="A1624" s="15"/>
    </row>
    <row r="1625" spans="1:1">
      <c r="A1625" s="15"/>
    </row>
    <row r="1626" spans="1:1">
      <c r="A1626" s="15"/>
    </row>
    <row r="1627" spans="1:1">
      <c r="A1627" s="15"/>
    </row>
    <row r="1628" spans="1:1">
      <c r="A1628" s="15"/>
    </row>
    <row r="1629" spans="1:1">
      <c r="A1629" s="15"/>
    </row>
    <row r="1630" spans="1:1">
      <c r="A1630" s="15"/>
    </row>
    <row r="1631" spans="1:1">
      <c r="A1631" s="15"/>
    </row>
    <row r="1632" spans="1:1">
      <c r="A1632" s="15"/>
    </row>
    <row r="1633" spans="1:1">
      <c r="A1633" s="15"/>
    </row>
    <row r="1634" spans="1:1">
      <c r="A1634" s="15"/>
    </row>
    <row r="1635" spans="1:1">
      <c r="A1635" s="15"/>
    </row>
    <row r="1636" spans="1:1">
      <c r="A1636" s="15"/>
    </row>
    <row r="1637" spans="1:1">
      <c r="A1637" s="15"/>
    </row>
    <row r="1638" spans="1:1">
      <c r="A1638" s="15"/>
    </row>
    <row r="1639" spans="1:1">
      <c r="A1639" s="15"/>
    </row>
    <row r="1640" spans="1:1">
      <c r="A1640" s="15"/>
    </row>
    <row r="1641" spans="1:1">
      <c r="A1641" s="15"/>
    </row>
    <row r="1642" spans="1:1">
      <c r="A1642" s="15"/>
    </row>
    <row r="1643" spans="1:1">
      <c r="A1643" s="15"/>
    </row>
    <row r="1644" spans="1:1">
      <c r="A1644" s="15"/>
    </row>
    <row r="1645" spans="1:1">
      <c r="A1645" s="15"/>
    </row>
    <row r="1646" spans="1:1">
      <c r="A1646" s="15"/>
    </row>
    <row r="1647" spans="1:1">
      <c r="A1647" s="15"/>
    </row>
    <row r="1648" spans="1:1">
      <c r="A1648" s="15"/>
    </row>
    <row r="1649" spans="1:1">
      <c r="A1649" s="15"/>
    </row>
    <row r="1650" spans="1:1">
      <c r="A1650" s="15"/>
    </row>
    <row r="1651" spans="1:1">
      <c r="A1651" s="15"/>
    </row>
    <row r="1652" spans="1:1">
      <c r="A1652" s="15"/>
    </row>
    <row r="1653" spans="1:1">
      <c r="A1653" s="15"/>
    </row>
    <row r="1654" spans="1:1">
      <c r="A1654" s="15"/>
    </row>
    <row r="1655" spans="1:1">
      <c r="A1655" s="15"/>
    </row>
    <row r="1656" spans="1:1">
      <c r="A1656" s="15"/>
    </row>
    <row r="1657" spans="1:1">
      <c r="A1657" s="15"/>
    </row>
    <row r="1658" spans="1:1">
      <c r="A1658" s="15"/>
    </row>
    <row r="1659" spans="1:1">
      <c r="A1659" s="15"/>
    </row>
    <row r="1660" spans="1:1">
      <c r="A1660" s="15"/>
    </row>
    <row r="1661" spans="1:1">
      <c r="A1661" s="15"/>
    </row>
    <row r="1662" spans="1:1">
      <c r="A1662" s="15"/>
    </row>
    <row r="1663" spans="1:1">
      <c r="A1663" s="15"/>
    </row>
    <row r="1664" spans="1:1">
      <c r="A1664" s="15"/>
    </row>
    <row r="1665" spans="1:1">
      <c r="A1665" s="15"/>
    </row>
    <row r="1666" spans="1:1">
      <c r="A1666" s="15"/>
    </row>
    <row r="1667" spans="1:1">
      <c r="A1667" s="15"/>
    </row>
    <row r="1668" spans="1:1">
      <c r="A1668" s="15"/>
    </row>
    <row r="1669" spans="1:1">
      <c r="A1669" s="15"/>
    </row>
    <row r="1670" spans="1:1">
      <c r="A1670" s="15"/>
    </row>
    <row r="1671" spans="1:1">
      <c r="A1671" s="15"/>
    </row>
    <row r="1672" spans="1:1">
      <c r="A1672" s="15"/>
    </row>
    <row r="1673" spans="1:1">
      <c r="A1673" s="15"/>
    </row>
    <row r="1674" spans="1:1">
      <c r="A1674" s="15"/>
    </row>
    <row r="1675" spans="1:1">
      <c r="A1675" s="15"/>
    </row>
    <row r="1676" spans="1:1">
      <c r="A1676" s="15"/>
    </row>
    <row r="1677" spans="1:1">
      <c r="A1677" s="15"/>
    </row>
    <row r="1678" spans="1:1">
      <c r="A1678" s="15"/>
    </row>
    <row r="1679" spans="1:1">
      <c r="A1679" s="15"/>
    </row>
    <row r="1680" spans="1:1">
      <c r="A1680" s="15"/>
    </row>
    <row r="1681" spans="1:1">
      <c r="A1681" s="15"/>
    </row>
    <row r="1682" spans="1:1">
      <c r="A1682" s="15"/>
    </row>
    <row r="1683" spans="1:1">
      <c r="A1683" s="15"/>
    </row>
    <row r="1684" spans="1:1">
      <c r="A1684" s="15"/>
    </row>
    <row r="1685" spans="1:1">
      <c r="A1685" s="15"/>
    </row>
    <row r="1686" spans="1:1">
      <c r="A1686" s="15"/>
    </row>
    <row r="1687" spans="1:1">
      <c r="A1687" s="15"/>
    </row>
    <row r="1688" spans="1:1">
      <c r="A1688" s="15"/>
    </row>
    <row r="1689" spans="1:1">
      <c r="A1689" s="15"/>
    </row>
    <row r="1690" spans="1:1">
      <c r="A1690" s="15"/>
    </row>
    <row r="1691" spans="1:1">
      <c r="A1691" s="15"/>
    </row>
    <row r="1692" spans="1:1">
      <c r="A1692" s="15"/>
    </row>
    <row r="1693" spans="1:1">
      <c r="A1693" s="15"/>
    </row>
    <row r="1694" spans="1:1">
      <c r="A1694" s="15"/>
    </row>
    <row r="1695" spans="1:1">
      <c r="A1695" s="15"/>
    </row>
    <row r="1696" spans="1:1">
      <c r="A1696" s="15"/>
    </row>
    <row r="1697" spans="1:1">
      <c r="A1697" s="15"/>
    </row>
    <row r="1698" spans="1:1">
      <c r="A1698" s="15"/>
    </row>
    <row r="1699" spans="1:1">
      <c r="A1699" s="15"/>
    </row>
    <row r="1700" spans="1:1">
      <c r="A1700" s="15"/>
    </row>
    <row r="1701" spans="1:1">
      <c r="A1701" s="15"/>
    </row>
    <row r="1702" spans="1:1">
      <c r="A1702" s="15"/>
    </row>
    <row r="1703" spans="1:1">
      <c r="A1703" s="15"/>
    </row>
    <row r="1704" spans="1:1">
      <c r="A1704" s="15"/>
    </row>
    <row r="1705" spans="1:1">
      <c r="A1705" s="15"/>
    </row>
    <row r="1706" spans="1:1">
      <c r="A1706" s="15"/>
    </row>
    <row r="1707" spans="1:1">
      <c r="A1707" s="15"/>
    </row>
    <row r="1708" spans="1:1">
      <c r="A1708" s="15"/>
    </row>
    <row r="1709" spans="1:1">
      <c r="A1709" s="15"/>
    </row>
    <row r="1710" spans="1:1">
      <c r="A1710" s="15"/>
    </row>
    <row r="1711" spans="1:1">
      <c r="A1711" s="15"/>
    </row>
    <row r="1712" spans="1:1">
      <c r="A1712" s="15"/>
    </row>
    <row r="1713" spans="1:1">
      <c r="A1713" s="15"/>
    </row>
    <row r="1714" spans="1:1">
      <c r="A1714" s="15"/>
    </row>
    <row r="1715" spans="1:1">
      <c r="A1715" s="15"/>
    </row>
    <row r="1716" spans="1:1">
      <c r="A1716" s="15"/>
    </row>
    <row r="1717" spans="1:1">
      <c r="A1717" s="15"/>
    </row>
    <row r="1718" spans="1:1">
      <c r="A1718" s="15"/>
    </row>
    <row r="1719" spans="1:1">
      <c r="A1719" s="15"/>
    </row>
    <row r="1720" spans="1:1">
      <c r="A1720" s="15"/>
    </row>
    <row r="1721" spans="1:1">
      <c r="A1721" s="15"/>
    </row>
    <row r="1722" spans="1:1">
      <c r="A1722" s="15"/>
    </row>
    <row r="1723" spans="1:1">
      <c r="A1723" s="15"/>
    </row>
    <row r="1724" spans="1:1">
      <c r="A1724" s="15"/>
    </row>
    <row r="1725" spans="1:1">
      <c r="A1725" s="15"/>
    </row>
    <row r="1726" spans="1:1">
      <c r="A1726" s="15"/>
    </row>
    <row r="1727" spans="1:1">
      <c r="A1727" s="15"/>
    </row>
    <row r="1728" spans="1:1">
      <c r="A1728" s="15"/>
    </row>
    <row r="1729" spans="1:1">
      <c r="A1729" s="15"/>
    </row>
    <row r="1730" spans="1:1">
      <c r="A1730" s="15"/>
    </row>
    <row r="1731" spans="1:1">
      <c r="A1731" s="15"/>
    </row>
    <row r="1732" spans="1:1">
      <c r="A1732" s="15"/>
    </row>
    <row r="1733" spans="1:1">
      <c r="A1733" s="15"/>
    </row>
    <row r="1734" spans="1:1">
      <c r="A1734" s="15"/>
    </row>
    <row r="1735" spans="1:1">
      <c r="A1735" s="15"/>
    </row>
    <row r="1736" spans="1:1">
      <c r="A1736" s="15"/>
    </row>
    <row r="1737" spans="1:1">
      <c r="A1737" s="15"/>
    </row>
    <row r="1738" spans="1:1">
      <c r="A1738" s="15"/>
    </row>
    <row r="1739" spans="1:1">
      <c r="A1739" s="15"/>
    </row>
    <row r="1740" spans="1:1">
      <c r="A1740" s="15"/>
    </row>
    <row r="1741" spans="1:1">
      <c r="A1741" s="15"/>
    </row>
    <row r="1742" spans="1:1">
      <c r="A1742" s="15"/>
    </row>
    <row r="1743" spans="1:1">
      <c r="A1743" s="15"/>
    </row>
    <row r="1744" spans="1:1">
      <c r="A1744" s="15"/>
    </row>
    <row r="1745" spans="1:1">
      <c r="A1745" s="15"/>
    </row>
    <row r="1746" spans="1:1">
      <c r="A1746" s="15"/>
    </row>
    <row r="1747" spans="1:1">
      <c r="A1747" s="15"/>
    </row>
    <row r="1748" spans="1:1">
      <c r="A1748" s="15"/>
    </row>
    <row r="1749" spans="1:1">
      <c r="A1749" s="15"/>
    </row>
    <row r="1750" spans="1:1">
      <c r="A1750" s="15"/>
    </row>
    <row r="1751" spans="1:1">
      <c r="A1751" s="15"/>
    </row>
    <row r="1752" spans="1:1">
      <c r="A1752" s="15"/>
    </row>
    <row r="1753" spans="1:1">
      <c r="A1753" s="15"/>
    </row>
    <row r="1754" spans="1:1">
      <c r="A1754" s="15"/>
    </row>
    <row r="1755" spans="1:1">
      <c r="A1755" s="15"/>
    </row>
    <row r="1756" spans="1:1">
      <c r="A1756" s="15"/>
    </row>
    <row r="1757" spans="1:1">
      <c r="A1757" s="15"/>
    </row>
    <row r="1758" spans="1:1">
      <c r="A1758" s="15"/>
    </row>
    <row r="1759" spans="1:1">
      <c r="A1759" s="15"/>
    </row>
    <row r="1760" spans="1:1">
      <c r="A1760" s="15"/>
    </row>
    <row r="1761" spans="1:1">
      <c r="A1761" s="15"/>
    </row>
    <row r="1762" spans="1:1">
      <c r="A1762" s="15"/>
    </row>
    <row r="1763" spans="1:1">
      <c r="A1763" s="15"/>
    </row>
    <row r="1764" spans="1:1">
      <c r="A1764" s="15"/>
    </row>
    <row r="1765" spans="1:1">
      <c r="A1765" s="15"/>
    </row>
    <row r="1766" spans="1:1">
      <c r="A1766" s="15"/>
    </row>
    <row r="1767" spans="1:1">
      <c r="A1767" s="15"/>
    </row>
    <row r="1768" spans="1:1">
      <c r="A1768" s="15"/>
    </row>
    <row r="1769" spans="1:1">
      <c r="A1769" s="15"/>
    </row>
    <row r="1770" spans="1:1">
      <c r="A1770" s="15"/>
    </row>
    <row r="1771" spans="1:1">
      <c r="A1771" s="15"/>
    </row>
    <row r="1772" spans="1:1">
      <c r="A1772" s="15"/>
    </row>
    <row r="1773" spans="1:1">
      <c r="A1773" s="15"/>
    </row>
    <row r="1774" spans="1:1">
      <c r="A1774" s="15"/>
    </row>
    <row r="1775" spans="1:1">
      <c r="A1775" s="15"/>
    </row>
    <row r="1776" spans="1:1">
      <c r="A1776" s="15"/>
    </row>
    <row r="1777" spans="1:1">
      <c r="A1777" s="15"/>
    </row>
    <row r="1778" spans="1:1">
      <c r="A1778" s="15"/>
    </row>
    <row r="1779" spans="1:1">
      <c r="A1779" s="15"/>
    </row>
    <row r="1780" spans="1:1">
      <c r="A1780" s="15"/>
    </row>
    <row r="1781" spans="1:1">
      <c r="A1781" s="15"/>
    </row>
    <row r="1782" spans="1:1">
      <c r="A1782" s="15"/>
    </row>
    <row r="1783" spans="1:1">
      <c r="A1783" s="15"/>
    </row>
    <row r="1784" spans="1:1">
      <c r="A1784" s="15"/>
    </row>
    <row r="1785" spans="1:1">
      <c r="A1785" s="15"/>
    </row>
    <row r="1786" spans="1:1">
      <c r="A1786" s="15"/>
    </row>
    <row r="1787" spans="1:1">
      <c r="A1787" s="15"/>
    </row>
    <row r="1788" spans="1:1">
      <c r="A1788" s="15"/>
    </row>
    <row r="1789" spans="1:1">
      <c r="A1789" s="15"/>
    </row>
    <row r="1790" spans="1:1">
      <c r="A1790" s="15"/>
    </row>
    <row r="1791" spans="1:1">
      <c r="A1791" s="15"/>
    </row>
    <row r="1792" spans="1:1">
      <c r="A1792" s="15"/>
    </row>
    <row r="1793" spans="1:1">
      <c r="A1793" s="15"/>
    </row>
    <row r="1794" spans="1:1">
      <c r="A1794" s="15"/>
    </row>
    <row r="1795" spans="1:1">
      <c r="A1795" s="15"/>
    </row>
    <row r="1796" spans="1:1">
      <c r="A1796" s="15"/>
    </row>
    <row r="1797" spans="1:1">
      <c r="A1797" s="15"/>
    </row>
    <row r="1798" spans="1:1">
      <c r="A1798" s="15"/>
    </row>
    <row r="1799" spans="1:1">
      <c r="A1799" s="15"/>
    </row>
    <row r="1800" spans="1:1">
      <c r="A1800" s="15"/>
    </row>
    <row r="1801" spans="1:1">
      <c r="A1801" s="15"/>
    </row>
    <row r="1802" spans="1:1">
      <c r="A1802" s="15"/>
    </row>
    <row r="1803" spans="1:1">
      <c r="A1803" s="15"/>
    </row>
    <row r="1804" spans="1:1">
      <c r="A1804" s="15"/>
    </row>
    <row r="1805" spans="1:1">
      <c r="A1805" s="15"/>
    </row>
    <row r="1806" spans="1:1">
      <c r="A1806" s="15"/>
    </row>
    <row r="1807" spans="1:1">
      <c r="A1807" s="15"/>
    </row>
    <row r="1808" spans="1:1">
      <c r="A1808" s="15"/>
    </row>
    <row r="1809" spans="1:1">
      <c r="A1809" s="15"/>
    </row>
    <row r="1810" spans="1:1">
      <c r="A1810" s="15"/>
    </row>
    <row r="1811" spans="1:1">
      <c r="A1811" s="15"/>
    </row>
    <row r="1812" spans="1:1">
      <c r="A1812" s="15"/>
    </row>
    <row r="1813" spans="1:1">
      <c r="A1813" s="15"/>
    </row>
    <row r="1814" spans="1:1">
      <c r="A1814" s="15"/>
    </row>
    <row r="1815" spans="1:1">
      <c r="A1815" s="15"/>
    </row>
    <row r="1816" spans="1:1">
      <c r="A1816" s="15"/>
    </row>
    <row r="1817" spans="1:1">
      <c r="A1817" s="15"/>
    </row>
    <row r="1818" spans="1:1">
      <c r="A1818" s="15"/>
    </row>
    <row r="1819" spans="1:1">
      <c r="A1819" s="15"/>
    </row>
    <row r="1820" spans="1:1">
      <c r="A1820" s="15"/>
    </row>
    <row r="1821" spans="1:1">
      <c r="A1821" s="15"/>
    </row>
    <row r="1822" spans="1:1">
      <c r="A1822" s="15"/>
    </row>
    <row r="1823" spans="1:1">
      <c r="A1823" s="15"/>
    </row>
    <row r="1824" spans="1:1">
      <c r="A1824" s="15"/>
    </row>
    <row r="1825" spans="1:1">
      <c r="A1825" s="15"/>
    </row>
    <row r="1826" spans="1:1">
      <c r="A1826" s="15"/>
    </row>
    <row r="1827" spans="1:1">
      <c r="A1827" s="15"/>
    </row>
    <row r="1828" spans="1:1">
      <c r="A1828" s="15"/>
    </row>
    <row r="1829" spans="1:1">
      <c r="A1829" s="15"/>
    </row>
    <row r="1830" spans="1:1">
      <c r="A1830" s="15"/>
    </row>
    <row r="1831" spans="1:1">
      <c r="A1831" s="15"/>
    </row>
    <row r="1832" spans="1:1">
      <c r="A1832" s="15"/>
    </row>
    <row r="1833" spans="1:1">
      <c r="A1833" s="15"/>
    </row>
    <row r="1834" spans="1:1">
      <c r="A1834" s="15"/>
    </row>
    <row r="1835" spans="1:1">
      <c r="A1835" s="15"/>
    </row>
    <row r="1836" spans="1:1">
      <c r="A1836" s="15"/>
    </row>
    <row r="1837" spans="1:1">
      <c r="A1837" s="15"/>
    </row>
    <row r="1838" spans="1:1">
      <c r="A1838" s="15"/>
    </row>
    <row r="1839" spans="1:1">
      <c r="A1839" s="15"/>
    </row>
    <row r="1840" spans="1:1">
      <c r="A1840" s="15"/>
    </row>
    <row r="1841" spans="1:1">
      <c r="A1841" s="15"/>
    </row>
    <row r="1842" spans="1:1">
      <c r="A1842" s="15"/>
    </row>
    <row r="1843" spans="1:1">
      <c r="A1843" s="15"/>
    </row>
    <row r="1844" spans="1:1">
      <c r="A1844" s="15"/>
    </row>
    <row r="1845" spans="1:1">
      <c r="A1845" s="15"/>
    </row>
    <row r="1846" spans="1:1">
      <c r="A1846" s="15"/>
    </row>
    <row r="1847" spans="1:1">
      <c r="A1847" s="15"/>
    </row>
    <row r="1848" spans="1:1">
      <c r="A1848" s="15"/>
    </row>
    <row r="1849" spans="1:1">
      <c r="A1849" s="15"/>
    </row>
    <row r="1850" spans="1:1">
      <c r="A1850" s="15"/>
    </row>
    <row r="1851" spans="1:1">
      <c r="A1851" s="15"/>
    </row>
    <row r="1852" spans="1:1">
      <c r="A1852" s="15"/>
    </row>
    <row r="1853" spans="1:1">
      <c r="A1853" s="15"/>
    </row>
    <row r="1854" spans="1:1">
      <c r="A1854" s="15"/>
    </row>
    <row r="1855" spans="1:1">
      <c r="A1855" s="15"/>
    </row>
    <row r="1856" spans="1:1">
      <c r="A1856" s="15"/>
    </row>
    <row r="1857" spans="1:1">
      <c r="A1857" s="15"/>
    </row>
    <row r="1858" spans="1:1">
      <c r="A1858" s="15"/>
    </row>
    <row r="1859" spans="1:1">
      <c r="A1859" s="15"/>
    </row>
    <row r="1860" spans="1:1">
      <c r="A1860" s="15"/>
    </row>
    <row r="1861" spans="1:1">
      <c r="A1861" s="15"/>
    </row>
    <row r="1862" spans="1:1">
      <c r="A1862" s="15"/>
    </row>
    <row r="1863" spans="1:1">
      <c r="A1863" s="15"/>
    </row>
    <row r="1864" spans="1:1">
      <c r="A1864" s="15"/>
    </row>
    <row r="1865" spans="1:1">
      <c r="A1865" s="15"/>
    </row>
    <row r="1866" spans="1:1">
      <c r="A1866" s="15"/>
    </row>
    <row r="1867" spans="1:1">
      <c r="A1867" s="15"/>
    </row>
    <row r="1868" spans="1:1">
      <c r="A1868" s="15"/>
    </row>
    <row r="1869" spans="1:1">
      <c r="A1869" s="15"/>
    </row>
    <row r="1870" spans="1:1">
      <c r="A1870" s="15"/>
    </row>
    <row r="1871" spans="1:1">
      <c r="A1871" s="15"/>
    </row>
    <row r="1872" spans="1:1">
      <c r="A1872" s="15"/>
    </row>
    <row r="1873" spans="1:1">
      <c r="A1873" s="15"/>
    </row>
    <row r="1874" spans="1:1">
      <c r="A1874" s="15"/>
    </row>
    <row r="1875" spans="1:1">
      <c r="A1875" s="15"/>
    </row>
    <row r="1876" spans="1:1">
      <c r="A1876" s="15"/>
    </row>
    <row r="1877" spans="1:1">
      <c r="A1877" s="15"/>
    </row>
    <row r="1878" spans="1:1">
      <c r="A1878" s="15"/>
    </row>
    <row r="1879" spans="1:1">
      <c r="A1879" s="15"/>
    </row>
    <row r="1880" spans="1:1">
      <c r="A1880" s="15"/>
    </row>
    <row r="1881" spans="1:1">
      <c r="A1881" s="15"/>
    </row>
    <row r="1882" spans="1:1">
      <c r="A1882" s="15"/>
    </row>
    <row r="1883" spans="1:1">
      <c r="A1883" s="15"/>
    </row>
    <row r="1884" spans="1:1">
      <c r="A1884" s="15"/>
    </row>
    <row r="1885" spans="1:1">
      <c r="A1885" s="15"/>
    </row>
    <row r="1886" spans="1:1">
      <c r="A1886" s="15"/>
    </row>
    <row r="1887" spans="1:1">
      <c r="A1887" s="15"/>
    </row>
    <row r="1888" spans="1:1">
      <c r="A1888" s="15"/>
    </row>
    <row r="1889" spans="1:1">
      <c r="A1889" s="15"/>
    </row>
    <row r="1890" spans="1:1">
      <c r="A1890" s="15"/>
    </row>
    <row r="1891" spans="1:1">
      <c r="A1891" s="15"/>
    </row>
    <row r="1892" spans="1:1">
      <c r="A1892" s="15"/>
    </row>
    <row r="1893" spans="1:1">
      <c r="A1893" s="15"/>
    </row>
    <row r="1894" spans="1:1">
      <c r="A1894" s="15"/>
    </row>
    <row r="1895" spans="1:1">
      <c r="A1895" s="15"/>
    </row>
    <row r="1896" spans="1:1">
      <c r="A1896" s="15"/>
    </row>
    <row r="1897" spans="1:1">
      <c r="A1897" s="15"/>
    </row>
    <row r="1898" spans="1:1">
      <c r="A1898" s="15"/>
    </row>
    <row r="1899" spans="1:1">
      <c r="A1899" s="15"/>
    </row>
    <row r="1900" spans="1:1">
      <c r="A1900" s="15"/>
    </row>
    <row r="1901" spans="1:1">
      <c r="A1901" s="15"/>
    </row>
    <row r="1902" spans="1:1">
      <c r="A1902" s="15"/>
    </row>
    <row r="1903" spans="1:1">
      <c r="A1903" s="15"/>
    </row>
    <row r="1904" spans="1:1">
      <c r="A1904" s="15"/>
    </row>
    <row r="1905" spans="1:1">
      <c r="A1905" s="15"/>
    </row>
    <row r="1906" spans="1:1">
      <c r="A1906" s="15"/>
    </row>
    <row r="1907" spans="1:1">
      <c r="A1907" s="15"/>
    </row>
    <row r="1908" spans="1:1">
      <c r="A1908" s="15"/>
    </row>
    <row r="1909" spans="1:1">
      <c r="A1909" s="15"/>
    </row>
    <row r="1910" spans="1:1">
      <c r="A1910" s="15"/>
    </row>
    <row r="1911" spans="1:1">
      <c r="A1911" s="15"/>
    </row>
    <row r="1912" spans="1:1">
      <c r="A1912" s="15"/>
    </row>
    <row r="1913" spans="1:1">
      <c r="A1913" s="15"/>
    </row>
    <row r="1914" spans="1:1">
      <c r="A1914" s="15"/>
    </row>
    <row r="1915" spans="1:1">
      <c r="A1915" s="15"/>
    </row>
    <row r="1916" spans="1:1">
      <c r="A1916" s="15"/>
    </row>
    <row r="1917" spans="1:1">
      <c r="A1917" s="15"/>
    </row>
    <row r="1918" spans="1:1">
      <c r="A1918" s="15"/>
    </row>
    <row r="1919" spans="1:1">
      <c r="A1919" s="15"/>
    </row>
    <row r="1920" spans="1:1">
      <c r="A1920" s="15"/>
    </row>
    <row r="1921" spans="1:1">
      <c r="A1921" s="15"/>
    </row>
    <row r="1922" spans="1:1">
      <c r="A1922" s="15"/>
    </row>
    <row r="1923" spans="1:1">
      <c r="A1923" s="15"/>
    </row>
    <row r="1924" spans="1:1">
      <c r="A1924" s="15"/>
    </row>
    <row r="1925" spans="1:1">
      <c r="A1925" s="15"/>
    </row>
    <row r="1926" spans="1:1">
      <c r="A1926" s="15"/>
    </row>
    <row r="1927" spans="1:1">
      <c r="A1927" s="15"/>
    </row>
    <row r="1928" spans="1:1">
      <c r="A1928" s="15"/>
    </row>
    <row r="1929" spans="1:1">
      <c r="A1929" s="15"/>
    </row>
    <row r="1930" spans="1:1">
      <c r="A1930" s="15"/>
    </row>
    <row r="1931" spans="1:1">
      <c r="A1931" s="15"/>
    </row>
    <row r="1932" spans="1:1">
      <c r="A1932" s="15"/>
    </row>
    <row r="1933" spans="1:1">
      <c r="A1933" s="15"/>
    </row>
    <row r="1934" spans="1:1">
      <c r="A1934" s="15"/>
    </row>
    <row r="1935" spans="1:1">
      <c r="A1935" s="15"/>
    </row>
    <row r="1936" spans="1:1">
      <c r="A1936" s="15"/>
    </row>
    <row r="1937" spans="1:1">
      <c r="A1937" s="15"/>
    </row>
    <row r="1938" spans="1:1">
      <c r="A1938" s="15"/>
    </row>
    <row r="1939" spans="1:1">
      <c r="A1939" s="15"/>
    </row>
    <row r="1940" spans="1:1">
      <c r="A1940" s="15"/>
    </row>
    <row r="1941" spans="1:1">
      <c r="A1941" s="15"/>
    </row>
    <row r="1942" spans="1:1">
      <c r="A1942" s="15"/>
    </row>
    <row r="1943" spans="1:1">
      <c r="A1943" s="15"/>
    </row>
    <row r="1944" spans="1:1">
      <c r="A1944" s="15"/>
    </row>
    <row r="1945" spans="1:1">
      <c r="A1945" s="15"/>
    </row>
    <row r="1946" spans="1:1">
      <c r="A1946" s="15"/>
    </row>
    <row r="1947" spans="1:1">
      <c r="A1947" s="15"/>
    </row>
    <row r="1948" spans="1:1">
      <c r="A1948" s="15"/>
    </row>
    <row r="1949" spans="1:1">
      <c r="A1949" s="15"/>
    </row>
    <row r="1950" spans="1:1">
      <c r="A1950" s="15"/>
    </row>
    <row r="1951" spans="1:1">
      <c r="A1951" s="15"/>
    </row>
    <row r="1952" spans="1:1">
      <c r="A1952" s="15"/>
    </row>
    <row r="1953" spans="1:1">
      <c r="A1953" s="15"/>
    </row>
    <row r="1954" spans="1:1">
      <c r="A1954" s="15"/>
    </row>
    <row r="1955" spans="1:1">
      <c r="A1955" s="15"/>
    </row>
    <row r="1956" spans="1:1">
      <c r="A1956" s="15"/>
    </row>
    <row r="1957" spans="1:1">
      <c r="A1957" s="15"/>
    </row>
    <row r="1958" spans="1:1">
      <c r="A1958" s="15"/>
    </row>
    <row r="1959" spans="1:1">
      <c r="A1959" s="15"/>
    </row>
    <row r="1960" spans="1:1">
      <c r="A1960" s="15"/>
    </row>
    <row r="1961" spans="1:1">
      <c r="A1961" s="15"/>
    </row>
    <row r="1962" spans="1:1">
      <c r="A1962" s="15"/>
    </row>
    <row r="1963" spans="1:1">
      <c r="A1963" s="15"/>
    </row>
    <row r="1964" spans="1:1">
      <c r="A1964" s="15"/>
    </row>
    <row r="1965" spans="1:1">
      <c r="A1965" s="15"/>
    </row>
    <row r="1966" spans="1:1">
      <c r="A1966" s="15"/>
    </row>
    <row r="1967" spans="1:1">
      <c r="A1967" s="15"/>
    </row>
    <row r="1968" spans="1:1">
      <c r="A1968" s="15"/>
    </row>
    <row r="1969" spans="1:1">
      <c r="A1969" s="15"/>
    </row>
    <row r="1970" spans="1:1">
      <c r="A1970" s="15"/>
    </row>
    <row r="1971" spans="1:1">
      <c r="A1971" s="15"/>
    </row>
    <row r="1972" spans="1:1">
      <c r="A1972" s="15"/>
    </row>
    <row r="1973" spans="1:1">
      <c r="A1973" s="15"/>
    </row>
    <row r="1974" spans="1:1">
      <c r="A1974" s="15"/>
    </row>
    <row r="1975" spans="1:1">
      <c r="A1975" s="15"/>
    </row>
    <row r="1976" spans="1:1">
      <c r="A1976" s="15"/>
    </row>
    <row r="1977" spans="1:1">
      <c r="A1977" s="15"/>
    </row>
    <row r="1978" spans="1:1">
      <c r="A1978" s="15"/>
    </row>
    <row r="1979" spans="1:1">
      <c r="A1979" s="15"/>
    </row>
    <row r="1980" spans="1:1">
      <c r="A1980" s="15"/>
    </row>
    <row r="1981" spans="1:1">
      <c r="A1981" s="15"/>
    </row>
    <row r="1982" spans="1:1">
      <c r="A1982" s="15"/>
    </row>
    <row r="1983" spans="1:1">
      <c r="A1983" s="15"/>
    </row>
    <row r="1984" spans="1:1">
      <c r="A1984" s="15"/>
    </row>
    <row r="1985" spans="1:1">
      <c r="A1985" s="15"/>
    </row>
    <row r="1986" spans="1:1">
      <c r="A1986" s="15"/>
    </row>
    <row r="1987" spans="1:1">
      <c r="A1987" s="15"/>
    </row>
    <row r="1988" spans="1:1">
      <c r="A1988" s="15"/>
    </row>
    <row r="1989" spans="1:1">
      <c r="A1989" s="15"/>
    </row>
    <row r="1990" spans="1:1">
      <c r="A1990" s="15"/>
    </row>
    <row r="1991" spans="1:1">
      <c r="A1991" s="15"/>
    </row>
    <row r="1992" spans="1:1">
      <c r="A1992" s="15"/>
    </row>
    <row r="1993" spans="1:1">
      <c r="A1993" s="15"/>
    </row>
    <row r="1994" spans="1:1">
      <c r="A1994" s="15"/>
    </row>
    <row r="1995" spans="1:1">
      <c r="A1995" s="15"/>
    </row>
    <row r="1996" spans="1:1">
      <c r="A1996" s="15"/>
    </row>
    <row r="1997" spans="1:1">
      <c r="A1997" s="15"/>
    </row>
    <row r="1998" spans="1:1">
      <c r="A1998" s="15"/>
    </row>
    <row r="1999" spans="1:1">
      <c r="A1999" s="15"/>
    </row>
    <row r="2000" spans="1:1">
      <c r="A2000" s="15"/>
    </row>
    <row r="2001" spans="1:1">
      <c r="A2001" s="15"/>
    </row>
    <row r="2002" spans="1:1">
      <c r="A2002" s="15"/>
    </row>
    <row r="2003" spans="1:1">
      <c r="A2003" s="15"/>
    </row>
    <row r="2004" spans="1:1">
      <c r="A2004" s="15"/>
    </row>
    <row r="2005" spans="1:1">
      <c r="A2005" s="15"/>
    </row>
    <row r="2006" spans="1:1">
      <c r="A2006" s="15"/>
    </row>
    <row r="2007" spans="1:1">
      <c r="A2007" s="15"/>
    </row>
    <row r="2008" spans="1:1">
      <c r="A2008" s="15"/>
    </row>
    <row r="2009" spans="1:1">
      <c r="A2009" s="15"/>
    </row>
    <row r="2010" spans="1:1">
      <c r="A2010" s="15"/>
    </row>
    <row r="2011" spans="1:1">
      <c r="A2011" s="15"/>
    </row>
    <row r="2012" spans="1:1">
      <c r="A2012" s="15"/>
    </row>
    <row r="2013" spans="1:1">
      <c r="A2013" s="15"/>
    </row>
    <row r="2014" spans="1:1">
      <c r="A2014" s="15"/>
    </row>
    <row r="2015" spans="1:1">
      <c r="A2015" s="15"/>
    </row>
    <row r="2016" spans="1:1">
      <c r="A2016" s="15"/>
    </row>
    <row r="2017" spans="1:1">
      <c r="A2017" s="15"/>
    </row>
    <row r="2018" spans="1:1">
      <c r="A2018" s="15"/>
    </row>
    <row r="2019" spans="1:1">
      <c r="A2019" s="15"/>
    </row>
    <row r="2020" spans="1:1">
      <c r="A2020" s="15"/>
    </row>
    <row r="2021" spans="1:1">
      <c r="A2021" s="15"/>
    </row>
    <row r="2022" spans="1:1">
      <c r="A2022" s="15"/>
    </row>
    <row r="2023" spans="1:1">
      <c r="A2023" s="15"/>
    </row>
    <row r="2024" spans="1:1">
      <c r="A2024" s="15"/>
    </row>
    <row r="2025" spans="1:1">
      <c r="A2025" s="15"/>
    </row>
    <row r="2026" spans="1:1">
      <c r="A2026" s="15"/>
    </row>
    <row r="2027" spans="1:1">
      <c r="A2027" s="15"/>
    </row>
    <row r="2028" spans="1:1">
      <c r="A2028" s="15"/>
    </row>
    <row r="2029" spans="1:1">
      <c r="A2029" s="15"/>
    </row>
    <row r="2030" spans="1:1">
      <c r="A2030" s="15"/>
    </row>
    <row r="2031" spans="1:1">
      <c r="A2031" s="15"/>
    </row>
    <row r="2032" spans="1:1">
      <c r="A2032" s="15"/>
    </row>
    <row r="2033" spans="1:1">
      <c r="A2033" s="15"/>
    </row>
    <row r="2034" spans="1:1">
      <c r="A2034" s="15"/>
    </row>
    <row r="2035" spans="1:1">
      <c r="A2035" s="15"/>
    </row>
    <row r="2036" spans="1:1">
      <c r="A2036" s="15"/>
    </row>
    <row r="2037" spans="1:1">
      <c r="A2037" s="15"/>
    </row>
    <row r="2038" spans="1:1">
      <c r="A2038" s="15"/>
    </row>
    <row r="2039" spans="1:1">
      <c r="A2039" s="15"/>
    </row>
    <row r="2040" spans="1:1">
      <c r="A2040" s="15"/>
    </row>
    <row r="2041" spans="1:1">
      <c r="A2041" s="15"/>
    </row>
    <row r="2042" spans="1:1">
      <c r="A2042" s="15"/>
    </row>
    <row r="2043" spans="1:1">
      <c r="A2043" s="15"/>
    </row>
    <row r="2044" spans="1:1">
      <c r="A2044" s="15"/>
    </row>
    <row r="2045" spans="1:1">
      <c r="A2045" s="15"/>
    </row>
    <row r="2046" spans="1:1">
      <c r="A2046" s="15"/>
    </row>
    <row r="2047" spans="1:1">
      <c r="A2047" s="15"/>
    </row>
    <row r="2048" spans="1:1">
      <c r="A2048" s="15"/>
    </row>
    <row r="2049" spans="1:1">
      <c r="A2049" s="15"/>
    </row>
    <row r="2050" spans="1:1">
      <c r="A2050" s="15"/>
    </row>
    <row r="2051" spans="1:1">
      <c r="A2051" s="15"/>
    </row>
    <row r="2052" spans="1:1">
      <c r="A2052" s="15"/>
    </row>
    <row r="2053" spans="1:1">
      <c r="A2053" s="15"/>
    </row>
    <row r="2054" spans="1:1">
      <c r="A2054" s="15"/>
    </row>
    <row r="2055" spans="1:1">
      <c r="A2055" s="15"/>
    </row>
    <row r="2056" spans="1:1">
      <c r="A2056" s="15"/>
    </row>
    <row r="2057" spans="1:1">
      <c r="A2057" s="15"/>
    </row>
    <row r="2058" spans="1:1">
      <c r="A2058" s="15"/>
    </row>
    <row r="2059" spans="1:1">
      <c r="A2059" s="15"/>
    </row>
    <row r="2060" spans="1:1">
      <c r="A2060" s="15"/>
    </row>
    <row r="2061" spans="1:1">
      <c r="A2061" s="15"/>
    </row>
    <row r="2062" spans="1:1">
      <c r="A2062" s="15"/>
    </row>
    <row r="2063" spans="1:1">
      <c r="A2063" s="15"/>
    </row>
    <row r="2064" spans="1:1">
      <c r="A2064" s="15"/>
    </row>
    <row r="2065" spans="1:1">
      <c r="A2065" s="15"/>
    </row>
    <row r="2066" spans="1:1">
      <c r="A2066" s="15"/>
    </row>
    <row r="2067" spans="1:1">
      <c r="A2067" s="15"/>
    </row>
    <row r="2068" spans="1:1">
      <c r="A2068" s="15"/>
    </row>
    <row r="2069" spans="1:1">
      <c r="A2069" s="15"/>
    </row>
    <row r="2070" spans="1:1">
      <c r="A2070" s="15"/>
    </row>
    <row r="2071" spans="1:1">
      <c r="A2071" s="15"/>
    </row>
    <row r="2072" spans="1:1">
      <c r="A2072" s="15"/>
    </row>
    <row r="2073" spans="1:1">
      <c r="A2073" s="15"/>
    </row>
    <row r="2074" spans="1:1">
      <c r="A2074" s="15"/>
    </row>
    <row r="2075" spans="1:1">
      <c r="A2075" s="15"/>
    </row>
    <row r="2076" spans="1:1">
      <c r="A2076" s="15"/>
    </row>
    <row r="2077" spans="1:1">
      <c r="A2077" s="15"/>
    </row>
    <row r="2078" spans="1:1">
      <c r="A2078" s="15"/>
    </row>
    <row r="2079" spans="1:1">
      <c r="A2079" s="15"/>
    </row>
    <row r="2080" spans="1:1">
      <c r="A2080" s="15"/>
    </row>
    <row r="2081" spans="1:1">
      <c r="A2081" s="15"/>
    </row>
    <row r="2082" spans="1:1">
      <c r="A2082" s="15"/>
    </row>
    <row r="2083" spans="1:1">
      <c r="A2083" s="15"/>
    </row>
    <row r="2084" spans="1:1">
      <c r="A2084" s="15"/>
    </row>
    <row r="2085" spans="1:1">
      <c r="A2085" s="15"/>
    </row>
    <row r="2086" spans="1:1">
      <c r="A2086" s="15"/>
    </row>
    <row r="2087" spans="1:1">
      <c r="A2087" s="15"/>
    </row>
    <row r="2088" spans="1:1">
      <c r="A2088" s="15"/>
    </row>
    <row r="2089" spans="1:1">
      <c r="A2089" s="15"/>
    </row>
    <row r="2090" spans="1:1">
      <c r="A2090" s="15"/>
    </row>
    <row r="2091" spans="1:1">
      <c r="A2091" s="15"/>
    </row>
    <row r="2092" spans="1:1">
      <c r="A2092" s="15"/>
    </row>
    <row r="2093" spans="1:1">
      <c r="A2093" s="15"/>
    </row>
    <row r="2094" spans="1:1">
      <c r="A2094" s="15"/>
    </row>
    <row r="2095" spans="1:1">
      <c r="A2095" s="15"/>
    </row>
    <row r="2096" spans="1:1">
      <c r="A2096" s="15"/>
    </row>
    <row r="2097" spans="1:1">
      <c r="A2097" s="15"/>
    </row>
    <row r="2098" spans="1:1">
      <c r="A2098" s="15"/>
    </row>
    <row r="2099" spans="1:1">
      <c r="A2099" s="15"/>
    </row>
    <row r="2100" spans="1:1">
      <c r="A2100" s="15"/>
    </row>
    <row r="2101" spans="1:1">
      <c r="A2101" s="15"/>
    </row>
    <row r="2102" spans="1:1">
      <c r="A2102" s="15"/>
    </row>
    <row r="2103" spans="1:1">
      <c r="A2103" s="15"/>
    </row>
    <row r="2104" spans="1:1">
      <c r="A2104" s="15"/>
    </row>
    <row r="2105" spans="1:1">
      <c r="A2105" s="15"/>
    </row>
    <row r="2106" spans="1:1">
      <c r="A2106" s="15"/>
    </row>
    <row r="2107" spans="1:1">
      <c r="A2107" s="15"/>
    </row>
    <row r="2108" spans="1:1">
      <c r="A2108" s="15"/>
    </row>
    <row r="2109" spans="1:1">
      <c r="A2109" s="15"/>
    </row>
    <row r="2110" spans="1:1">
      <c r="A2110" s="15"/>
    </row>
    <row r="2111" spans="1:1">
      <c r="A2111" s="15"/>
    </row>
    <row r="2112" spans="1:1">
      <c r="A2112" s="15"/>
    </row>
    <row r="2113" spans="1:1">
      <c r="A2113" s="15"/>
    </row>
    <row r="2114" spans="1:1">
      <c r="A2114" s="15"/>
    </row>
    <row r="2115" spans="1:1">
      <c r="A2115" s="15"/>
    </row>
    <row r="2116" spans="1:1">
      <c r="A2116" s="15"/>
    </row>
    <row r="2117" spans="1:1">
      <c r="A2117" s="15"/>
    </row>
    <row r="2118" spans="1:1">
      <c r="A2118" s="15"/>
    </row>
    <row r="2119" spans="1:1">
      <c r="A2119" s="15"/>
    </row>
    <row r="2120" spans="1:1">
      <c r="A2120" s="15"/>
    </row>
    <row r="2121" spans="1:1">
      <c r="A2121" s="15"/>
    </row>
    <row r="2122" spans="1:1">
      <c r="A2122" s="15"/>
    </row>
    <row r="2123" spans="1:1">
      <c r="A2123" s="15"/>
    </row>
    <row r="2124" spans="1:1">
      <c r="A2124" s="15"/>
    </row>
    <row r="2125" spans="1:1">
      <c r="A2125" s="15"/>
    </row>
    <row r="2126" spans="1:1">
      <c r="A2126" s="15"/>
    </row>
    <row r="2127" spans="1:1">
      <c r="A2127" s="15"/>
    </row>
    <row r="2128" spans="1:1">
      <c r="A2128" s="15"/>
    </row>
    <row r="2129" spans="1:1">
      <c r="A2129" s="15"/>
    </row>
    <row r="2130" spans="1:1">
      <c r="A2130" s="15"/>
    </row>
    <row r="2131" spans="1:1">
      <c r="A2131" s="15"/>
    </row>
    <row r="2132" spans="1:1">
      <c r="A2132" s="15"/>
    </row>
    <row r="2133" spans="1:1">
      <c r="A2133" s="15"/>
    </row>
    <row r="2134" spans="1:1">
      <c r="A2134" s="15"/>
    </row>
    <row r="2135" spans="1:1">
      <c r="A2135" s="15"/>
    </row>
    <row r="2136" spans="1:1">
      <c r="A2136" s="15"/>
    </row>
    <row r="2137" spans="1:1">
      <c r="A2137" s="15"/>
    </row>
    <row r="2138" spans="1:1">
      <c r="A2138" s="15"/>
    </row>
    <row r="2139" spans="1:1">
      <c r="A2139" s="15"/>
    </row>
    <row r="2140" spans="1:1">
      <c r="A2140" s="15"/>
    </row>
    <row r="2141" spans="1:1">
      <c r="A2141" s="15"/>
    </row>
    <row r="2142" spans="1:1">
      <c r="A2142" s="15"/>
    </row>
    <row r="2143" spans="1:1">
      <c r="A2143" s="15"/>
    </row>
    <row r="2144" spans="1:1">
      <c r="A2144" s="15"/>
    </row>
    <row r="2145" spans="1:1">
      <c r="A2145" s="15"/>
    </row>
    <row r="2146" spans="1:1">
      <c r="A2146" s="15"/>
    </row>
    <row r="2147" spans="1:1">
      <c r="A2147" s="15"/>
    </row>
    <row r="2148" spans="1:1">
      <c r="A2148" s="15"/>
    </row>
    <row r="2149" spans="1:1">
      <c r="A2149" s="15"/>
    </row>
    <row r="2150" spans="1:1">
      <c r="A2150" s="15"/>
    </row>
    <row r="2151" spans="1:1">
      <c r="A2151" s="15"/>
    </row>
    <row r="2152" spans="1:1">
      <c r="A2152" s="15"/>
    </row>
    <row r="2153" spans="1:1">
      <c r="A2153" s="15"/>
    </row>
    <row r="2154" spans="1:1">
      <c r="A2154" s="15"/>
    </row>
    <row r="2155" spans="1:1">
      <c r="A2155" s="15"/>
    </row>
    <row r="2156" spans="1:1">
      <c r="A2156" s="15"/>
    </row>
    <row r="2157" spans="1:1">
      <c r="A2157" s="15"/>
    </row>
    <row r="2158" spans="1:1">
      <c r="A2158" s="15"/>
    </row>
    <row r="2159" spans="1:1">
      <c r="A2159" s="15"/>
    </row>
    <row r="2160" spans="1:1">
      <c r="A2160" s="15"/>
    </row>
    <row r="2161" spans="1:1">
      <c r="A2161" s="15"/>
    </row>
    <row r="2162" spans="1:1">
      <c r="A2162" s="15"/>
    </row>
    <row r="2163" spans="1:1">
      <c r="A2163" s="15"/>
    </row>
    <row r="2164" spans="1:1">
      <c r="A2164" s="15"/>
    </row>
    <row r="2165" spans="1:1">
      <c r="A2165" s="15"/>
    </row>
    <row r="2166" spans="1:1">
      <c r="A2166" s="15"/>
    </row>
    <row r="2167" spans="1:1">
      <c r="A2167" s="15"/>
    </row>
    <row r="2168" spans="1:1">
      <c r="A2168" s="15"/>
    </row>
    <row r="2169" spans="1:1">
      <c r="A2169" s="15"/>
    </row>
    <row r="2170" spans="1:1">
      <c r="A2170" s="15"/>
    </row>
    <row r="2171" spans="1:1">
      <c r="A2171" s="15"/>
    </row>
    <row r="2172" spans="1:1">
      <c r="A2172" s="15"/>
    </row>
    <row r="2173" spans="1:1">
      <c r="A2173" s="15"/>
    </row>
    <row r="2174" spans="1:1">
      <c r="A2174" s="15"/>
    </row>
    <row r="2175" spans="1:1">
      <c r="A2175" s="15"/>
    </row>
    <row r="2176" spans="1:1">
      <c r="A2176" s="15"/>
    </row>
    <row r="2177" spans="1:1">
      <c r="A2177" s="15"/>
    </row>
    <row r="2178" spans="1:1">
      <c r="A2178" s="15"/>
    </row>
    <row r="2179" spans="1:1">
      <c r="A2179" s="15"/>
    </row>
    <row r="2180" spans="1:1">
      <c r="A2180" s="15"/>
    </row>
    <row r="2181" spans="1:1">
      <c r="A2181" s="15"/>
    </row>
    <row r="2182" spans="1:1">
      <c r="A2182" s="15"/>
    </row>
    <row r="2183" spans="1:1">
      <c r="A2183" s="15"/>
    </row>
    <row r="2184" spans="1:1">
      <c r="A2184" s="15"/>
    </row>
    <row r="2185" spans="1:1">
      <c r="A2185" s="15"/>
    </row>
    <row r="2186" spans="1:1">
      <c r="A2186" s="15"/>
    </row>
    <row r="2187" spans="1:1">
      <c r="A2187" s="15"/>
    </row>
    <row r="2188" spans="1:1">
      <c r="A2188" s="15"/>
    </row>
    <row r="2189" spans="1:1">
      <c r="A2189" s="15"/>
    </row>
    <row r="2190" spans="1:1">
      <c r="A2190" s="15"/>
    </row>
    <row r="2191" spans="1:1">
      <c r="A2191" s="15"/>
    </row>
    <row r="2192" spans="1:1">
      <c r="A2192" s="15"/>
    </row>
    <row r="2193" spans="1:1">
      <c r="A2193" s="15"/>
    </row>
    <row r="2194" spans="1:1">
      <c r="A2194" s="15"/>
    </row>
    <row r="2195" spans="1:1">
      <c r="A2195" s="15"/>
    </row>
    <row r="2196" spans="1:1">
      <c r="A2196" s="15"/>
    </row>
    <row r="2197" spans="1:1">
      <c r="A2197" s="15"/>
    </row>
    <row r="2198" spans="1:1">
      <c r="A2198" s="15"/>
    </row>
    <row r="2199" spans="1:1">
      <c r="A2199" s="15"/>
    </row>
    <row r="2200" spans="1:1">
      <c r="A2200" s="15"/>
    </row>
    <row r="2201" spans="1:1">
      <c r="A2201" s="15"/>
    </row>
    <row r="2202" spans="1:1">
      <c r="A2202" s="15"/>
    </row>
    <row r="2203" spans="1:1">
      <c r="A2203" s="15"/>
    </row>
    <row r="2204" spans="1:1">
      <c r="A2204" s="15"/>
    </row>
    <row r="2205" spans="1:1">
      <c r="A2205" s="15"/>
    </row>
    <row r="2206" spans="1:1">
      <c r="A2206" s="15"/>
    </row>
    <row r="2207" spans="1:1">
      <c r="A2207" s="15"/>
    </row>
    <row r="2208" spans="1:1">
      <c r="A2208" s="15"/>
    </row>
    <row r="2209" spans="1:1">
      <c r="A2209" s="15"/>
    </row>
    <row r="2210" spans="1:1">
      <c r="A2210" s="15"/>
    </row>
    <row r="2211" spans="1:1">
      <c r="A2211" s="15"/>
    </row>
    <row r="2212" spans="1:1">
      <c r="A2212" s="15"/>
    </row>
    <row r="2213" spans="1:1">
      <c r="A2213" s="15"/>
    </row>
    <row r="2214" spans="1:1">
      <c r="A2214" s="15"/>
    </row>
    <row r="2215" spans="1:1">
      <c r="A2215" s="15"/>
    </row>
    <row r="2216" spans="1:1">
      <c r="A2216" s="15"/>
    </row>
    <row r="2217" spans="1:1">
      <c r="A2217" s="15"/>
    </row>
    <row r="2218" spans="1:1">
      <c r="A2218" s="15"/>
    </row>
    <row r="2219" spans="1:1">
      <c r="A2219" s="15"/>
    </row>
    <row r="2220" spans="1:1">
      <c r="A2220" s="15"/>
    </row>
    <row r="2221" spans="1:1">
      <c r="A2221" s="15"/>
    </row>
    <row r="2222" spans="1:1">
      <c r="A2222" s="15"/>
    </row>
    <row r="2223" spans="1:1">
      <c r="A2223" s="15"/>
    </row>
    <row r="2224" spans="1:1">
      <c r="A2224" s="15"/>
    </row>
    <row r="2225" spans="1:1">
      <c r="A2225" s="15"/>
    </row>
    <row r="2226" spans="1:1">
      <c r="A2226" s="15"/>
    </row>
    <row r="2227" spans="1:1">
      <c r="A2227" s="15"/>
    </row>
    <row r="2228" spans="1:1">
      <c r="A2228" s="15"/>
    </row>
    <row r="2229" spans="1:1">
      <c r="A2229" s="15"/>
    </row>
    <row r="2230" spans="1:1">
      <c r="A2230" s="15"/>
    </row>
    <row r="2231" spans="1:1">
      <c r="A2231" s="15"/>
    </row>
    <row r="2232" spans="1:1">
      <c r="A2232" s="15"/>
    </row>
    <row r="2233" spans="1:1">
      <c r="A2233" s="15"/>
    </row>
    <row r="2234" spans="1:1">
      <c r="A2234" s="15"/>
    </row>
    <row r="2235" spans="1:1">
      <c r="A2235" s="15"/>
    </row>
    <row r="2236" spans="1:1">
      <c r="A2236" s="15"/>
    </row>
    <row r="2237" spans="1:1">
      <c r="A2237" s="15"/>
    </row>
    <row r="2238" spans="1:1">
      <c r="A2238" s="15"/>
    </row>
    <row r="2239" spans="1:1">
      <c r="A2239" s="15"/>
    </row>
    <row r="2240" spans="1:1">
      <c r="A2240" s="15"/>
    </row>
    <row r="2241" spans="1:1">
      <c r="A2241" s="15"/>
    </row>
    <row r="2242" spans="1:1">
      <c r="A2242" s="15"/>
    </row>
    <row r="2243" spans="1:1">
      <c r="A2243" s="15"/>
    </row>
    <row r="2244" spans="1:1">
      <c r="A2244" s="15"/>
    </row>
    <row r="2245" spans="1:1">
      <c r="A2245" s="15"/>
    </row>
    <row r="2246" spans="1:1">
      <c r="A2246" s="15"/>
    </row>
    <row r="2247" spans="1:1">
      <c r="A2247" s="15"/>
    </row>
    <row r="2248" spans="1:1">
      <c r="A2248" s="15"/>
    </row>
    <row r="2249" spans="1:1">
      <c r="A2249" s="15"/>
    </row>
    <row r="2250" spans="1:1">
      <c r="A2250" s="15"/>
    </row>
    <row r="2251" spans="1:1">
      <c r="A2251" s="15"/>
    </row>
    <row r="2252" spans="1:1">
      <c r="A2252" s="15"/>
    </row>
    <row r="2253" spans="1:1">
      <c r="A2253" s="15"/>
    </row>
    <row r="2254" spans="1:1">
      <c r="A2254" s="15"/>
    </row>
    <row r="2255" spans="1:1">
      <c r="A2255" s="15"/>
    </row>
    <row r="2256" spans="1:1">
      <c r="A2256" s="15"/>
    </row>
    <row r="2257" spans="1:1">
      <c r="A2257" s="15"/>
    </row>
    <row r="2258" spans="1:1">
      <c r="A2258" s="15"/>
    </row>
    <row r="2259" spans="1:1">
      <c r="A2259" s="15"/>
    </row>
    <row r="2260" spans="1:1">
      <c r="A2260" s="15"/>
    </row>
    <row r="2261" spans="1:1">
      <c r="A2261" s="15"/>
    </row>
    <row r="2262" spans="1:1">
      <c r="A2262" s="15"/>
    </row>
    <row r="2263" spans="1:1">
      <c r="A2263" s="15"/>
    </row>
    <row r="2264" spans="1:1">
      <c r="A2264" s="15"/>
    </row>
    <row r="2265" spans="1:1">
      <c r="A2265" s="15"/>
    </row>
    <row r="2266" spans="1:1">
      <c r="A2266" s="15"/>
    </row>
    <row r="2267" spans="1:1">
      <c r="A2267" s="15"/>
    </row>
    <row r="2268" spans="1:1">
      <c r="A2268" s="15"/>
    </row>
    <row r="2269" spans="1:1">
      <c r="A2269" s="15"/>
    </row>
    <row r="2270" spans="1:1">
      <c r="A2270" s="15"/>
    </row>
    <row r="2271" spans="1:1">
      <c r="A2271" s="15"/>
    </row>
    <row r="2272" spans="1:1">
      <c r="A2272" s="15"/>
    </row>
    <row r="2273" spans="1:1">
      <c r="A2273" s="15"/>
    </row>
    <row r="2274" spans="1:1">
      <c r="A2274" s="15"/>
    </row>
    <row r="2275" spans="1:1">
      <c r="A2275" s="15"/>
    </row>
    <row r="2276" spans="1:1">
      <c r="A2276" s="15"/>
    </row>
    <row r="2277" spans="1:1">
      <c r="A2277" s="15"/>
    </row>
    <row r="2278" spans="1:1">
      <c r="A2278" s="15"/>
    </row>
    <row r="2279" spans="1:1">
      <c r="A2279" s="15"/>
    </row>
    <row r="2280" spans="1:1">
      <c r="A2280" s="15"/>
    </row>
    <row r="2281" spans="1:1">
      <c r="A2281" s="15"/>
    </row>
    <row r="2282" spans="1:1">
      <c r="A2282" s="15"/>
    </row>
    <row r="2283" spans="1:1">
      <c r="A2283" s="15"/>
    </row>
    <row r="2284" spans="1:1">
      <c r="A2284" s="15"/>
    </row>
    <row r="2285" spans="1:1">
      <c r="A2285" s="15"/>
    </row>
    <row r="2286" spans="1:1">
      <c r="A2286" s="15"/>
    </row>
    <row r="2287" spans="1:1">
      <c r="A2287" s="15"/>
    </row>
    <row r="2288" spans="1:1">
      <c r="A2288" s="15"/>
    </row>
    <row r="2289" spans="1:1">
      <c r="A2289" s="15"/>
    </row>
    <row r="2290" spans="1:1">
      <c r="A2290" s="15"/>
    </row>
    <row r="2291" spans="1:1">
      <c r="A2291" s="15"/>
    </row>
    <row r="2292" spans="1:1">
      <c r="A2292" s="15"/>
    </row>
    <row r="2293" spans="1:1">
      <c r="A2293" s="15"/>
    </row>
    <row r="2294" spans="1:1">
      <c r="A2294" s="15"/>
    </row>
    <row r="2295" spans="1:1">
      <c r="A2295" s="15"/>
    </row>
    <row r="2296" spans="1:1">
      <c r="A2296" s="15"/>
    </row>
    <row r="2297" spans="1:1">
      <c r="A2297" s="15"/>
    </row>
    <row r="2298" spans="1:1">
      <c r="A2298" s="15"/>
    </row>
    <row r="2299" spans="1:1">
      <c r="A2299" s="15"/>
    </row>
    <row r="2300" spans="1:1">
      <c r="A2300" s="15"/>
    </row>
    <row r="2301" spans="1:1">
      <c r="A2301" s="15"/>
    </row>
    <row r="2302" spans="1:1">
      <c r="A2302" s="15"/>
    </row>
    <row r="2303" spans="1:1">
      <c r="A2303" s="15"/>
    </row>
    <row r="2304" spans="1:1">
      <c r="A2304" s="15"/>
    </row>
    <row r="2305" spans="1:1">
      <c r="A2305" s="15"/>
    </row>
    <row r="2306" spans="1:1">
      <c r="A2306" s="15"/>
    </row>
    <row r="2307" spans="1:1">
      <c r="A2307" s="15"/>
    </row>
    <row r="2308" spans="1:1">
      <c r="A2308" s="15"/>
    </row>
    <row r="2309" spans="1:1">
      <c r="A2309" s="15"/>
    </row>
    <row r="2310" spans="1:1">
      <c r="A2310" s="15"/>
    </row>
    <row r="2311" spans="1:1">
      <c r="A2311" s="15"/>
    </row>
    <row r="2312" spans="1:1">
      <c r="A2312" s="15"/>
    </row>
    <row r="2313" spans="1:1">
      <c r="A2313" s="15"/>
    </row>
    <row r="2314" spans="1:1">
      <c r="A2314" s="15"/>
    </row>
    <row r="2315" spans="1:1">
      <c r="A2315" s="15"/>
    </row>
    <row r="2316" spans="1:1">
      <c r="A2316" s="15"/>
    </row>
    <row r="2317" spans="1:1">
      <c r="A2317" s="15"/>
    </row>
    <row r="2318" spans="1:1">
      <c r="A2318" s="15"/>
    </row>
    <row r="2319" spans="1:1">
      <c r="A2319" s="15"/>
    </row>
    <row r="2320" spans="1:1">
      <c r="A2320" s="15"/>
    </row>
    <row r="2321" spans="1:1">
      <c r="A2321" s="15"/>
    </row>
    <row r="2322" spans="1:1">
      <c r="A2322" s="15"/>
    </row>
    <row r="2323" spans="1:1">
      <c r="A2323" s="15"/>
    </row>
    <row r="2324" spans="1:1">
      <c r="A2324" s="15"/>
    </row>
    <row r="2325" spans="1:1">
      <c r="A2325" s="15"/>
    </row>
    <row r="2326" spans="1:1">
      <c r="A2326" s="15"/>
    </row>
    <row r="2327" spans="1:1">
      <c r="A2327" s="15"/>
    </row>
    <row r="2328" spans="1:1">
      <c r="A2328" s="15"/>
    </row>
    <row r="2329" spans="1:1">
      <c r="A2329" s="15"/>
    </row>
    <row r="2330" spans="1:1">
      <c r="A2330" s="15"/>
    </row>
    <row r="2331" spans="1:1">
      <c r="A2331" s="15"/>
    </row>
    <row r="2332" spans="1:1">
      <c r="A2332" s="15"/>
    </row>
    <row r="2333" spans="1:1">
      <c r="A2333" s="15"/>
    </row>
    <row r="2334" spans="1:1">
      <c r="A2334" s="15"/>
    </row>
    <row r="2335" spans="1:1">
      <c r="A2335" s="15"/>
    </row>
    <row r="2336" spans="1:1">
      <c r="A2336" s="15"/>
    </row>
    <row r="2337" spans="1:1">
      <c r="A2337" s="15"/>
    </row>
    <row r="2338" spans="1:1">
      <c r="A2338" s="15"/>
    </row>
    <row r="2339" spans="1:1">
      <c r="A2339" s="15"/>
    </row>
    <row r="2340" spans="1:1">
      <c r="A2340" s="15"/>
    </row>
    <row r="2341" spans="1:1">
      <c r="A2341" s="15"/>
    </row>
    <row r="2342" spans="1:1">
      <c r="A2342" s="15"/>
    </row>
    <row r="2343" spans="1:1">
      <c r="A2343" s="15"/>
    </row>
    <row r="2344" spans="1:1">
      <c r="A2344" s="15"/>
    </row>
    <row r="2345" spans="1:1">
      <c r="A2345" s="15"/>
    </row>
    <row r="2346" spans="1:1">
      <c r="A2346" s="15"/>
    </row>
    <row r="2347" spans="1:1">
      <c r="A2347" s="15"/>
    </row>
    <row r="2348" spans="1:1">
      <c r="A2348" s="15"/>
    </row>
    <row r="2349" spans="1:1">
      <c r="A2349" s="15"/>
    </row>
    <row r="2350" spans="1:1">
      <c r="A2350" s="15"/>
    </row>
    <row r="2351" spans="1:1">
      <c r="A2351" s="15"/>
    </row>
    <row r="2352" spans="1:1">
      <c r="A2352" s="15"/>
    </row>
    <row r="2353" spans="1:1">
      <c r="A2353" s="15"/>
    </row>
    <row r="2354" spans="1:1">
      <c r="A2354" s="15"/>
    </row>
    <row r="2355" spans="1:1">
      <c r="A2355" s="15"/>
    </row>
    <row r="2356" spans="1:1">
      <c r="A2356" s="15"/>
    </row>
    <row r="2357" spans="1:1">
      <c r="A2357" s="15"/>
    </row>
    <row r="2358" spans="1:1">
      <c r="A2358" s="15"/>
    </row>
    <row r="2359" spans="1:1">
      <c r="A2359" s="15"/>
    </row>
    <row r="2360" spans="1:1">
      <c r="A2360" s="15"/>
    </row>
    <row r="2361" spans="1:1">
      <c r="A2361" s="15"/>
    </row>
    <row r="2362" spans="1:1">
      <c r="A2362" s="15"/>
    </row>
    <row r="2363" spans="1:1">
      <c r="A2363" s="15"/>
    </row>
    <row r="2364" spans="1:1">
      <c r="A2364" s="15"/>
    </row>
    <row r="2365" spans="1:1">
      <c r="A2365" s="15"/>
    </row>
    <row r="2366" spans="1:1">
      <c r="A2366" s="15"/>
    </row>
    <row r="2367" spans="1:1">
      <c r="A2367" s="15"/>
    </row>
    <row r="2368" spans="1:1">
      <c r="A2368" s="15"/>
    </row>
    <row r="2369" spans="1:1">
      <c r="A2369" s="15"/>
    </row>
    <row r="2370" spans="1:1">
      <c r="A2370" s="15"/>
    </row>
    <row r="2371" spans="1:1">
      <c r="A2371" s="15"/>
    </row>
    <row r="2372" spans="1:1">
      <c r="A2372" s="15"/>
    </row>
    <row r="2373" spans="1:1">
      <c r="A2373" s="15"/>
    </row>
    <row r="2374" spans="1:1">
      <c r="A2374" s="15"/>
    </row>
    <row r="2375" spans="1:1">
      <c r="A2375" s="15"/>
    </row>
    <row r="2376" spans="1:1">
      <c r="A2376" s="15"/>
    </row>
    <row r="2377" spans="1:1">
      <c r="A2377" s="15"/>
    </row>
    <row r="2378" spans="1:1">
      <c r="A2378" s="15"/>
    </row>
    <row r="2379" spans="1:1">
      <c r="A2379" s="15"/>
    </row>
    <row r="2380" spans="1:1">
      <c r="A2380" s="15"/>
    </row>
    <row r="2381" spans="1:1">
      <c r="A2381" s="15"/>
    </row>
    <row r="2382" spans="1:1">
      <c r="A2382" s="15"/>
    </row>
    <row r="2383" spans="1:1">
      <c r="A2383" s="15"/>
    </row>
    <row r="2384" spans="1:1">
      <c r="A2384" s="15"/>
    </row>
    <row r="2385" spans="1:1">
      <c r="A2385" s="15"/>
    </row>
    <row r="2386" spans="1:1">
      <c r="A2386" s="15"/>
    </row>
    <row r="2387" spans="1:1">
      <c r="A2387" s="15"/>
    </row>
    <row r="2388" spans="1:1">
      <c r="A2388" s="15"/>
    </row>
    <row r="2389" spans="1:1">
      <c r="A2389" s="15"/>
    </row>
    <row r="2390" spans="1:1">
      <c r="A2390" s="15"/>
    </row>
    <row r="2391" spans="1:1">
      <c r="A2391" s="15"/>
    </row>
    <row r="2392" spans="1:1">
      <c r="A2392" s="15"/>
    </row>
    <row r="2393" spans="1:1">
      <c r="A2393" s="15"/>
    </row>
    <row r="2394" spans="1:1">
      <c r="A2394" s="15"/>
    </row>
    <row r="2395" spans="1:1">
      <c r="A2395" s="15"/>
    </row>
    <row r="2396" spans="1:1">
      <c r="A2396" s="15"/>
    </row>
    <row r="2397" spans="1:1">
      <c r="A2397" s="15"/>
    </row>
    <row r="2398" spans="1:1">
      <c r="A2398" s="15"/>
    </row>
    <row r="2399" spans="1:1">
      <c r="A2399" s="15"/>
    </row>
    <row r="2400" spans="1:1">
      <c r="A2400" s="15"/>
    </row>
    <row r="2401" spans="1:1">
      <c r="A2401" s="15"/>
    </row>
    <row r="2402" spans="1:1">
      <c r="A2402" s="15"/>
    </row>
    <row r="2403" spans="1:1">
      <c r="A2403" s="15"/>
    </row>
    <row r="2404" spans="1:1">
      <c r="A2404" s="15"/>
    </row>
    <row r="2405" spans="1:1">
      <c r="A2405" s="15"/>
    </row>
    <row r="2406" spans="1:1">
      <c r="A2406" s="15"/>
    </row>
    <row r="2407" spans="1:1">
      <c r="A2407" s="15"/>
    </row>
    <row r="2408" spans="1:1">
      <c r="A2408" s="15"/>
    </row>
    <row r="2409" spans="1:1">
      <c r="A2409" s="15"/>
    </row>
    <row r="2410" spans="1:1">
      <c r="A2410" s="15"/>
    </row>
    <row r="2411" spans="1:1">
      <c r="A2411" s="15"/>
    </row>
    <row r="2412" spans="1:1">
      <c r="A2412" s="15"/>
    </row>
    <row r="2413" spans="1:1">
      <c r="A2413" s="15"/>
    </row>
    <row r="2414" spans="1:1">
      <c r="A2414" s="15"/>
    </row>
    <row r="2415" spans="1:1">
      <c r="A2415" s="15"/>
    </row>
    <row r="2416" spans="1:1">
      <c r="A2416" s="15"/>
    </row>
    <row r="2417" spans="1:1">
      <c r="A2417" s="15"/>
    </row>
    <row r="2418" spans="1:1">
      <c r="A2418" s="15"/>
    </row>
    <row r="2419" spans="1:1">
      <c r="A2419" s="15"/>
    </row>
    <row r="2420" spans="1:1">
      <c r="A2420" s="15"/>
    </row>
    <row r="2421" spans="1:1">
      <c r="A2421" s="15"/>
    </row>
    <row r="2422" spans="1:1">
      <c r="A2422" s="15"/>
    </row>
    <row r="2423" spans="1:1">
      <c r="A2423" s="15"/>
    </row>
    <row r="2424" spans="1:1">
      <c r="A2424" s="15"/>
    </row>
    <row r="2425" spans="1:1">
      <c r="A2425" s="15"/>
    </row>
    <row r="2426" spans="1:1">
      <c r="A2426" s="15"/>
    </row>
    <row r="2427" spans="1:1">
      <c r="A2427" s="15"/>
    </row>
    <row r="2428" spans="1:1">
      <c r="A2428" s="15"/>
    </row>
    <row r="2429" spans="1:1">
      <c r="A2429" s="15"/>
    </row>
    <row r="2430" spans="1:1">
      <c r="A2430" s="15"/>
    </row>
    <row r="2431" spans="1:1">
      <c r="A2431" s="15"/>
    </row>
    <row r="2432" spans="1:1">
      <c r="A2432" s="15"/>
    </row>
    <row r="2433" spans="1:1">
      <c r="A2433" s="15"/>
    </row>
    <row r="2434" spans="1:1">
      <c r="A2434" s="15"/>
    </row>
    <row r="2435" spans="1:1">
      <c r="A2435" s="15"/>
    </row>
    <row r="2436" spans="1:1">
      <c r="A2436" s="15"/>
    </row>
    <row r="2437" spans="1:1">
      <c r="A2437" s="15"/>
    </row>
    <row r="2438" spans="1:1">
      <c r="A2438" s="15"/>
    </row>
    <row r="2439" spans="1:1">
      <c r="A2439" s="15"/>
    </row>
    <row r="2440" spans="1:1">
      <c r="A2440" s="15"/>
    </row>
    <row r="2441" spans="1:1">
      <c r="A2441" s="15"/>
    </row>
    <row r="2442" spans="1:1">
      <c r="A2442" s="15"/>
    </row>
    <row r="2443" spans="1:1">
      <c r="A2443" s="15"/>
    </row>
    <row r="2444" spans="1:1">
      <c r="A2444" s="15"/>
    </row>
    <row r="2445" spans="1:1">
      <c r="A2445" s="15"/>
    </row>
    <row r="2446" spans="1:1">
      <c r="A2446" s="15"/>
    </row>
    <row r="2447" spans="1:1">
      <c r="A2447" s="15"/>
    </row>
    <row r="2448" spans="1:1">
      <c r="A2448" s="15"/>
    </row>
    <row r="2449" spans="1:1">
      <c r="A2449" s="15"/>
    </row>
    <row r="2450" spans="1:1">
      <c r="A2450" s="15"/>
    </row>
    <row r="2451" spans="1:1">
      <c r="A2451" s="15"/>
    </row>
    <row r="2452" spans="1:1">
      <c r="A2452" s="15"/>
    </row>
    <row r="2453" spans="1:1">
      <c r="A2453" s="15"/>
    </row>
    <row r="2454" spans="1:1">
      <c r="A2454" s="15"/>
    </row>
    <row r="2455" spans="1:1">
      <c r="A2455" s="15"/>
    </row>
    <row r="2456" spans="1:1">
      <c r="A2456" s="15"/>
    </row>
    <row r="2457" spans="1:1">
      <c r="A2457" s="15"/>
    </row>
    <row r="2458" spans="1:1">
      <c r="A2458" s="15"/>
    </row>
    <row r="2459" spans="1:1">
      <c r="A2459" s="15"/>
    </row>
    <row r="2460" spans="1:1">
      <c r="A2460" s="15"/>
    </row>
    <row r="2461" spans="1:1">
      <c r="A2461" s="15"/>
    </row>
    <row r="2462" spans="1:1">
      <c r="A2462" s="15"/>
    </row>
    <row r="2463" spans="1:1">
      <c r="A2463" s="15"/>
    </row>
    <row r="2464" spans="1:1">
      <c r="A2464" s="15"/>
    </row>
    <row r="2465" spans="1:1">
      <c r="A2465" s="15"/>
    </row>
    <row r="2466" spans="1:1">
      <c r="A2466" s="15"/>
    </row>
    <row r="2467" spans="1:1">
      <c r="A2467" s="15"/>
    </row>
    <row r="2468" spans="1:1">
      <c r="A2468" s="15"/>
    </row>
    <row r="2469" spans="1:1">
      <c r="A2469" s="15"/>
    </row>
    <row r="2470" spans="1:1">
      <c r="A2470" s="15"/>
    </row>
    <row r="2471" spans="1:1">
      <c r="A2471" s="15"/>
    </row>
    <row r="2472" spans="1:1">
      <c r="A2472" s="15"/>
    </row>
    <row r="2473" spans="1:1">
      <c r="A2473" s="15"/>
    </row>
    <row r="2474" spans="1:1">
      <c r="A2474" s="15"/>
    </row>
    <row r="2475" spans="1:1">
      <c r="A2475" s="15"/>
    </row>
    <row r="2476" spans="1:1">
      <c r="A2476" s="15"/>
    </row>
    <row r="2477" spans="1:1">
      <c r="A2477" s="15"/>
    </row>
    <row r="2478" spans="1:1">
      <c r="A2478" s="15"/>
    </row>
    <row r="2479" spans="1:1">
      <c r="A2479" s="15"/>
    </row>
    <row r="2480" spans="1:1">
      <c r="A2480" s="15"/>
    </row>
    <row r="2481" spans="1:1">
      <c r="A2481" s="15"/>
    </row>
    <row r="2482" spans="1:1">
      <c r="A2482" s="15"/>
    </row>
    <row r="2483" spans="1:1">
      <c r="A2483" s="15"/>
    </row>
    <row r="2484" spans="1:1">
      <c r="A2484" s="15"/>
    </row>
    <row r="2485" spans="1:1">
      <c r="A2485" s="15"/>
    </row>
    <row r="2486" spans="1:1">
      <c r="A2486" s="15"/>
    </row>
    <row r="2487" spans="1:1">
      <c r="A2487" s="15"/>
    </row>
    <row r="2488" spans="1:1">
      <c r="A2488" s="15"/>
    </row>
    <row r="2489" spans="1:1">
      <c r="A2489" s="15"/>
    </row>
    <row r="2490" spans="1:1">
      <c r="A2490" s="15"/>
    </row>
    <row r="2491" spans="1:1">
      <c r="A2491" s="15"/>
    </row>
    <row r="2492" spans="1:1">
      <c r="A2492" s="15"/>
    </row>
    <row r="2493" spans="1:1">
      <c r="A2493" s="15"/>
    </row>
    <row r="2494" spans="1:1">
      <c r="A2494" s="15"/>
    </row>
    <row r="2495" spans="1:1">
      <c r="A2495" s="15"/>
    </row>
    <row r="2496" spans="1:1">
      <c r="A2496" s="15"/>
    </row>
    <row r="2497" spans="1:1">
      <c r="A2497" s="15"/>
    </row>
    <row r="2498" spans="1:1">
      <c r="A2498" s="15"/>
    </row>
    <row r="2499" spans="1:1">
      <c r="A2499" s="15"/>
    </row>
    <row r="2500" spans="1:1">
      <c r="A2500" s="15"/>
    </row>
    <row r="2501" spans="1:1">
      <c r="A2501" s="15"/>
    </row>
    <row r="2502" spans="1:1">
      <c r="A2502" s="15"/>
    </row>
    <row r="2503" spans="1:1">
      <c r="A2503" s="15"/>
    </row>
    <row r="2504" spans="1:1">
      <c r="A2504" s="15"/>
    </row>
    <row r="2505" spans="1:1">
      <c r="A2505" s="15"/>
    </row>
    <row r="2506" spans="1:1">
      <c r="A2506" s="15"/>
    </row>
    <row r="2507" spans="1:1">
      <c r="A2507" s="15"/>
    </row>
    <row r="2508" spans="1:1">
      <c r="A2508" s="15"/>
    </row>
    <row r="2509" spans="1:1">
      <c r="A2509" s="15"/>
    </row>
    <row r="2510" spans="1:1">
      <c r="A2510" s="15"/>
    </row>
    <row r="2511" spans="1:1">
      <c r="A2511" s="15"/>
    </row>
    <row r="2512" spans="1:1">
      <c r="A2512" s="15"/>
    </row>
    <row r="2513" spans="1:1">
      <c r="A2513" s="15"/>
    </row>
    <row r="2514" spans="1:1">
      <c r="A2514" s="15"/>
    </row>
    <row r="2515" spans="1:1">
      <c r="A2515" s="15"/>
    </row>
    <row r="2516" spans="1:1">
      <c r="A2516" s="15"/>
    </row>
    <row r="2517" spans="1:1">
      <c r="A2517" s="15"/>
    </row>
    <row r="2518" spans="1:1">
      <c r="A2518" s="15"/>
    </row>
    <row r="2519" spans="1:1">
      <c r="A2519" s="15"/>
    </row>
    <row r="2520" spans="1:1">
      <c r="A2520" s="15"/>
    </row>
    <row r="2521" spans="1:1">
      <c r="A2521" s="15"/>
    </row>
    <row r="2522" spans="1:1">
      <c r="A2522" s="15"/>
    </row>
    <row r="2523" spans="1:1">
      <c r="A2523" s="15"/>
    </row>
    <row r="2524" spans="1:1">
      <c r="A2524" s="15"/>
    </row>
    <row r="2525" spans="1:1">
      <c r="A2525" s="15"/>
    </row>
    <row r="2526" spans="1:1">
      <c r="A2526" s="15"/>
    </row>
    <row r="2527" spans="1:1">
      <c r="A2527" s="15"/>
    </row>
    <row r="2528" spans="1:1">
      <c r="A2528" s="15"/>
    </row>
    <row r="2529" spans="1:1">
      <c r="A2529" s="15"/>
    </row>
    <row r="2530" spans="1:1">
      <c r="A2530" s="15"/>
    </row>
    <row r="2531" spans="1:1">
      <c r="A2531" s="15"/>
    </row>
    <row r="2532" spans="1:1">
      <c r="A2532" s="15"/>
    </row>
    <row r="2533" spans="1:1">
      <c r="A2533" s="15"/>
    </row>
    <row r="2534" spans="1:1">
      <c r="A2534" s="15"/>
    </row>
    <row r="2535" spans="1:1">
      <c r="A2535" s="15"/>
    </row>
    <row r="2536" spans="1:1">
      <c r="A2536" s="15"/>
    </row>
    <row r="2537" spans="1:1">
      <c r="A2537" s="15"/>
    </row>
    <row r="2538" spans="1:1">
      <c r="A2538" s="15"/>
    </row>
    <row r="2539" spans="1:1">
      <c r="A2539" s="15"/>
    </row>
    <row r="2540" spans="1:1">
      <c r="A2540" s="15"/>
    </row>
    <row r="2541" spans="1:1">
      <c r="A2541" s="15"/>
    </row>
    <row r="2542" spans="1:1">
      <c r="A2542" s="15"/>
    </row>
    <row r="2543" spans="1:1">
      <c r="A2543" s="15"/>
    </row>
    <row r="2544" spans="1:1">
      <c r="A2544" s="15"/>
    </row>
    <row r="2545" spans="1:1">
      <c r="A2545" s="15"/>
    </row>
    <row r="2546" spans="1:1">
      <c r="A2546" s="15"/>
    </row>
    <row r="2547" spans="1:1">
      <c r="A2547" s="15"/>
    </row>
    <row r="2548" spans="1:1">
      <c r="A2548" s="15"/>
    </row>
    <row r="2549" spans="1:1">
      <c r="A2549" s="15"/>
    </row>
    <row r="2550" spans="1:1">
      <c r="A2550" s="15"/>
    </row>
    <row r="2551" spans="1:1">
      <c r="A2551" s="15"/>
    </row>
    <row r="2552" spans="1:1">
      <c r="A2552" s="15"/>
    </row>
    <row r="2553" spans="1:1">
      <c r="A2553" s="15"/>
    </row>
    <row r="2554" spans="1:1">
      <c r="A2554" s="15"/>
    </row>
    <row r="2555" spans="1:1">
      <c r="A2555" s="15"/>
    </row>
    <row r="2556" spans="1:1">
      <c r="A2556" s="15"/>
    </row>
    <row r="2557" spans="1:1">
      <c r="A2557" s="15"/>
    </row>
    <row r="2558" spans="1:1">
      <c r="A2558" s="15"/>
    </row>
    <row r="2559" spans="1:1">
      <c r="A2559" s="15"/>
    </row>
    <row r="2560" spans="1:1">
      <c r="A2560" s="15"/>
    </row>
    <row r="2561" spans="1:1">
      <c r="A2561" s="15"/>
    </row>
    <row r="2562" spans="1:1">
      <c r="A2562" s="15"/>
    </row>
    <row r="2563" spans="1:1">
      <c r="A2563" s="15"/>
    </row>
    <row r="2564" spans="1:1">
      <c r="A2564" s="15"/>
    </row>
    <row r="2565" spans="1:1">
      <c r="A2565" s="15"/>
    </row>
    <row r="2566" spans="1:1">
      <c r="A2566" s="15"/>
    </row>
    <row r="2567" spans="1:1">
      <c r="A2567" s="15"/>
    </row>
    <row r="2568" spans="1:1">
      <c r="A2568" s="15"/>
    </row>
    <row r="2569" spans="1:1">
      <c r="A2569" s="15"/>
    </row>
    <row r="2570" spans="1:1">
      <c r="A2570" s="15"/>
    </row>
    <row r="2571" spans="1:1">
      <c r="A2571" s="15"/>
    </row>
    <row r="2572" spans="1:1">
      <c r="A2572" s="15"/>
    </row>
    <row r="2573" spans="1:1">
      <c r="A2573" s="15"/>
    </row>
    <row r="2574" spans="1:1">
      <c r="A2574" s="15"/>
    </row>
    <row r="2575" spans="1:1">
      <c r="A2575" s="15"/>
    </row>
    <row r="2576" spans="1:1">
      <c r="A2576" s="15"/>
    </row>
    <row r="2577" spans="1:1">
      <c r="A2577" s="15"/>
    </row>
    <row r="2578" spans="1:1">
      <c r="A2578" s="15"/>
    </row>
    <row r="2579" spans="1:1">
      <c r="A2579" s="15"/>
    </row>
    <row r="2580" spans="1:1">
      <c r="A2580" s="15"/>
    </row>
    <row r="2581" spans="1:1">
      <c r="A2581" s="15"/>
    </row>
    <row r="2582" spans="1:1">
      <c r="A2582" s="15"/>
    </row>
    <row r="2583" spans="1:1">
      <c r="A2583" s="15"/>
    </row>
    <row r="2584" spans="1:1">
      <c r="A2584" s="15"/>
    </row>
    <row r="2585" spans="1:1">
      <c r="A2585" s="15"/>
    </row>
    <row r="2586" spans="1:1">
      <c r="A2586" s="15"/>
    </row>
    <row r="2587" spans="1:1">
      <c r="A2587" s="15"/>
    </row>
    <row r="2588" spans="1:1">
      <c r="A2588" s="15"/>
    </row>
    <row r="2589" spans="1:1">
      <c r="A2589" s="15"/>
    </row>
    <row r="2590" spans="1:1">
      <c r="A2590" s="15"/>
    </row>
    <row r="2591" spans="1:1">
      <c r="A2591" s="15"/>
    </row>
    <row r="2592" spans="1:1">
      <c r="A2592" s="15"/>
    </row>
    <row r="2593" spans="1:1">
      <c r="A2593" s="15"/>
    </row>
    <row r="2594" spans="1:1">
      <c r="A2594" s="15"/>
    </row>
    <row r="2595" spans="1:1">
      <c r="A2595" s="15"/>
    </row>
    <row r="2596" spans="1:1">
      <c r="A2596" s="15"/>
    </row>
    <row r="2597" spans="1:1">
      <c r="A2597" s="15"/>
    </row>
    <row r="2598" spans="1:1">
      <c r="A2598" s="15"/>
    </row>
    <row r="2599" spans="1:1">
      <c r="A2599" s="15"/>
    </row>
    <row r="2600" spans="1:1">
      <c r="A2600" s="15"/>
    </row>
    <row r="2601" spans="1:1">
      <c r="A2601" s="15"/>
    </row>
    <row r="2602" spans="1:1">
      <c r="A2602" s="15"/>
    </row>
    <row r="2603" spans="1:1">
      <c r="A2603" s="15"/>
    </row>
    <row r="2604" spans="1:1">
      <c r="A2604" s="15"/>
    </row>
    <row r="2605" spans="1:1">
      <c r="A2605" s="15"/>
    </row>
    <row r="2606" spans="1:1">
      <c r="A2606" s="15"/>
    </row>
    <row r="2607" spans="1:1">
      <c r="A2607" s="15"/>
    </row>
    <row r="2608" spans="1:1">
      <c r="A2608" s="15"/>
    </row>
    <row r="2609" spans="1:1">
      <c r="A2609" s="15"/>
    </row>
    <row r="2610" spans="1:1">
      <c r="A2610" s="15"/>
    </row>
    <row r="2611" spans="1:1">
      <c r="A2611" s="15"/>
    </row>
    <row r="2612" spans="1:1">
      <c r="A2612" s="15"/>
    </row>
    <row r="2613" spans="1:1">
      <c r="A2613" s="15"/>
    </row>
    <row r="2614" spans="1:1">
      <c r="A2614" s="15"/>
    </row>
    <row r="2615" spans="1:1">
      <c r="A2615" s="15"/>
    </row>
    <row r="2616" spans="1:1">
      <c r="A2616" s="15"/>
    </row>
    <row r="2617" spans="1:1">
      <c r="A2617" s="15"/>
    </row>
    <row r="2618" spans="1:1">
      <c r="A2618" s="15"/>
    </row>
    <row r="2619" spans="1:1">
      <c r="A2619" s="15"/>
    </row>
    <row r="2620" spans="1:1">
      <c r="A2620" s="15"/>
    </row>
    <row r="2621" spans="1:1">
      <c r="A2621" s="15"/>
    </row>
    <row r="2622" spans="1:1">
      <c r="A2622" s="15"/>
    </row>
    <row r="2623" spans="1:1">
      <c r="A2623" s="15"/>
    </row>
    <row r="2624" spans="1:1">
      <c r="A2624" s="15"/>
    </row>
    <row r="2625" spans="1:1">
      <c r="A2625" s="15"/>
    </row>
    <row r="2626" spans="1:1">
      <c r="A2626" s="15"/>
    </row>
    <row r="2627" spans="1:1">
      <c r="A2627" s="15"/>
    </row>
    <row r="2628" spans="1:1">
      <c r="A2628" s="15"/>
    </row>
    <row r="2629" spans="1:1">
      <c r="A2629" s="15"/>
    </row>
    <row r="2630" spans="1:1">
      <c r="A2630" s="15"/>
    </row>
    <row r="2631" spans="1:1">
      <c r="A2631" s="15"/>
    </row>
    <row r="2632" spans="1:1">
      <c r="A2632" s="15"/>
    </row>
    <row r="2633" spans="1:1">
      <c r="A2633" s="15"/>
    </row>
    <row r="2634" spans="1:1">
      <c r="A2634" s="15"/>
    </row>
    <row r="2635" spans="1:1">
      <c r="A2635" s="15"/>
    </row>
    <row r="2636" spans="1:1">
      <c r="A2636" s="15"/>
    </row>
    <row r="2637" spans="1:1">
      <c r="A2637" s="15"/>
    </row>
    <row r="2638" spans="1:1">
      <c r="A2638" s="15"/>
    </row>
    <row r="2639" spans="1:1">
      <c r="A2639" s="15"/>
    </row>
    <row r="2640" spans="1:1">
      <c r="A2640" s="15"/>
    </row>
    <row r="2641" spans="1:1">
      <c r="A2641" s="15"/>
    </row>
    <row r="2642" spans="1:1">
      <c r="A2642" s="15"/>
    </row>
    <row r="2643" spans="1:1">
      <c r="A2643" s="15"/>
    </row>
    <row r="2644" spans="1:1">
      <c r="A2644" s="15"/>
    </row>
    <row r="2645" spans="1:1">
      <c r="A2645" s="15"/>
    </row>
    <row r="2646" spans="1:1">
      <c r="A2646" s="15"/>
    </row>
    <row r="2647" spans="1:1">
      <c r="A2647" s="15"/>
    </row>
    <row r="2648" spans="1:1">
      <c r="A2648" s="15"/>
    </row>
    <row r="2649" spans="1:1">
      <c r="A2649" s="15"/>
    </row>
    <row r="2650" spans="1:1">
      <c r="A2650" s="15"/>
    </row>
    <row r="2651" spans="1:1">
      <c r="A2651" s="15"/>
    </row>
    <row r="2652" spans="1:1">
      <c r="A2652" s="15"/>
    </row>
    <row r="2653" spans="1:1">
      <c r="A2653" s="15"/>
    </row>
    <row r="2654" spans="1:1">
      <c r="A2654" s="15"/>
    </row>
    <row r="2655" spans="1:1">
      <c r="A2655" s="15"/>
    </row>
    <row r="2656" spans="1:1">
      <c r="A2656" s="15"/>
    </row>
    <row r="2657" spans="1:1">
      <c r="A2657" s="15"/>
    </row>
    <row r="2658" spans="1:1">
      <c r="A2658" s="15"/>
    </row>
    <row r="2659" spans="1:1">
      <c r="A2659" s="15"/>
    </row>
    <row r="2660" spans="1:1">
      <c r="A2660" s="15"/>
    </row>
    <row r="2661" spans="1:1">
      <c r="A2661" s="15"/>
    </row>
    <row r="2662" spans="1:1">
      <c r="A2662" s="15"/>
    </row>
    <row r="2663" spans="1:1">
      <c r="A2663" s="15"/>
    </row>
    <row r="2664" spans="1:1">
      <c r="A2664" s="15"/>
    </row>
    <row r="2665" spans="1:1">
      <c r="A2665" s="15"/>
    </row>
  </sheetData>
  <sortState ref="A1:R259">
    <sortCondition ref="A1:A259"/>
    <sortCondition ref="B1:B259"/>
    <sortCondition ref="C1:C259"/>
  </sortState>
  <phoneticPr fontId="3" type="noConversion"/>
  <pageMargins left="0.7" right="0.7" top="0.75" bottom="0.75" header="0.3" footer="0.3"/>
  <pageSetup paperSize="9" orientation="portrait" horizontalDpi="0" verticalDpi="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dimension ref="A1:F29"/>
  <sheetViews>
    <sheetView workbookViewId="0"/>
  </sheetViews>
  <sheetFormatPr defaultColWidth="10.83203125" defaultRowHeight="15.5"/>
  <cols>
    <col min="1" max="1" width="5.6640625" style="2" bestFit="1" customWidth="1"/>
    <col min="2" max="2" width="37" style="2" customWidth="1"/>
    <col min="3" max="3" width="61.6640625" style="2" customWidth="1"/>
    <col min="4" max="4" width="27" style="2" customWidth="1"/>
    <col min="5" max="5" width="9" style="2" bestFit="1" customWidth="1"/>
    <col min="6" max="6" width="62.1640625" style="2" customWidth="1"/>
    <col min="7" max="16384" width="10.83203125" style="2"/>
  </cols>
  <sheetData>
    <row r="1" spans="1:6">
      <c r="A1" s="115" t="s">
        <v>6191</v>
      </c>
    </row>
    <row r="2" spans="1:6">
      <c r="A2" s="115"/>
    </row>
    <row r="3" spans="1:6" ht="55" customHeight="1">
      <c r="A3" s="219" t="s">
        <v>5599</v>
      </c>
      <c r="B3" s="219"/>
      <c r="C3" s="219"/>
      <c r="D3" s="219"/>
      <c r="E3" s="219"/>
      <c r="F3" s="219"/>
    </row>
    <row r="5" spans="1:6">
      <c r="A5" s="157" t="s">
        <v>5535</v>
      </c>
      <c r="B5" s="157" t="s">
        <v>5536</v>
      </c>
      <c r="C5" s="157" t="s">
        <v>5537</v>
      </c>
      <c r="D5" s="157" t="s">
        <v>5538</v>
      </c>
      <c r="E5" s="157" t="s">
        <v>5539</v>
      </c>
      <c r="F5" s="157" t="s">
        <v>5540</v>
      </c>
    </row>
    <row r="6" spans="1:6">
      <c r="A6" s="158">
        <v>1</v>
      </c>
      <c r="B6" s="158" t="s">
        <v>5541</v>
      </c>
      <c r="C6" s="158" t="s">
        <v>5542</v>
      </c>
      <c r="D6" s="158" t="s">
        <v>5543</v>
      </c>
      <c r="E6" s="158">
        <v>108</v>
      </c>
      <c r="F6" s="159" t="s">
        <v>5573</v>
      </c>
    </row>
    <row r="7" spans="1:6">
      <c r="A7" s="160">
        <v>2</v>
      </c>
      <c r="B7" s="160" t="s">
        <v>5544</v>
      </c>
      <c r="C7" s="160" t="s">
        <v>5545</v>
      </c>
      <c r="D7" s="160"/>
      <c r="E7" s="160">
        <v>136.9</v>
      </c>
      <c r="F7" s="161" t="s">
        <v>5574</v>
      </c>
    </row>
    <row r="8" spans="1:6">
      <c r="A8" s="158">
        <v>3</v>
      </c>
      <c r="B8" s="162" t="s">
        <v>5546</v>
      </c>
      <c r="C8" s="158" t="s">
        <v>5547</v>
      </c>
      <c r="D8" s="158" t="s">
        <v>5543</v>
      </c>
      <c r="E8" s="158">
        <v>108</v>
      </c>
      <c r="F8" s="159" t="s">
        <v>5575</v>
      </c>
    </row>
    <row r="9" spans="1:6" ht="18.5">
      <c r="A9" s="160">
        <v>4</v>
      </c>
      <c r="B9" s="163" t="s">
        <v>5548</v>
      </c>
      <c r="C9" s="160" t="s">
        <v>5576</v>
      </c>
      <c r="D9" s="160" t="s">
        <v>5549</v>
      </c>
      <c r="E9" s="160">
        <v>70.599999999999994</v>
      </c>
      <c r="F9" s="161" t="s">
        <v>5577</v>
      </c>
    </row>
    <row r="10" spans="1:6">
      <c r="A10" s="158">
        <v>5</v>
      </c>
      <c r="B10" s="162" t="s">
        <v>5550</v>
      </c>
      <c r="C10" s="158" t="s">
        <v>5551</v>
      </c>
      <c r="D10" s="158" t="s">
        <v>5543</v>
      </c>
      <c r="E10" s="158">
        <v>89.3</v>
      </c>
      <c r="F10" s="159" t="s">
        <v>5578</v>
      </c>
    </row>
    <row r="11" spans="1:6">
      <c r="A11" s="160">
        <v>6</v>
      </c>
      <c r="B11" s="163" t="s">
        <v>5552</v>
      </c>
      <c r="C11" s="160" t="s">
        <v>5553</v>
      </c>
      <c r="D11" s="160" t="s">
        <v>5554</v>
      </c>
      <c r="E11" s="160">
        <v>44.3</v>
      </c>
      <c r="F11" s="161" t="s">
        <v>5579</v>
      </c>
    </row>
    <row r="12" spans="1:6" ht="18.5">
      <c r="A12" s="158">
        <v>7</v>
      </c>
      <c r="B12" s="162" t="s">
        <v>5555</v>
      </c>
      <c r="C12" s="158" t="s">
        <v>5580</v>
      </c>
      <c r="D12" s="158" t="s">
        <v>5554</v>
      </c>
      <c r="E12" s="158">
        <v>28.4</v>
      </c>
      <c r="F12" s="159" t="s">
        <v>5581</v>
      </c>
    </row>
    <row r="13" spans="1:6">
      <c r="A13" s="160">
        <v>8</v>
      </c>
      <c r="B13" s="163" t="s">
        <v>5556</v>
      </c>
      <c r="C13" s="160" t="s">
        <v>5557</v>
      </c>
      <c r="D13" s="160" t="s">
        <v>5558</v>
      </c>
      <c r="E13" s="160">
        <v>33.9</v>
      </c>
      <c r="F13" s="161" t="s">
        <v>5582</v>
      </c>
    </row>
    <row r="14" spans="1:6">
      <c r="A14" s="222">
        <v>9</v>
      </c>
      <c r="B14" s="223" t="s">
        <v>5583</v>
      </c>
      <c r="C14" s="158" t="s">
        <v>5559</v>
      </c>
      <c r="D14" s="222" t="s">
        <v>5564</v>
      </c>
      <c r="E14" s="222">
        <v>72.099999999999994</v>
      </c>
      <c r="F14" s="224" t="s">
        <v>5565</v>
      </c>
    </row>
    <row r="15" spans="1:6">
      <c r="A15" s="222"/>
      <c r="B15" s="223"/>
      <c r="C15" s="158" t="s">
        <v>5560</v>
      </c>
      <c r="D15" s="222"/>
      <c r="E15" s="222"/>
      <c r="F15" s="224"/>
    </row>
    <row r="16" spans="1:6">
      <c r="A16" s="222"/>
      <c r="B16" s="223"/>
      <c r="C16" s="158" t="s">
        <v>5561</v>
      </c>
      <c r="D16" s="222"/>
      <c r="E16" s="222"/>
      <c r="F16" s="224"/>
    </row>
    <row r="17" spans="1:6">
      <c r="A17" s="222"/>
      <c r="B17" s="223"/>
      <c r="C17" s="158" t="s">
        <v>5562</v>
      </c>
      <c r="D17" s="222"/>
      <c r="E17" s="222"/>
      <c r="F17" s="224"/>
    </row>
    <row r="18" spans="1:6">
      <c r="A18" s="222"/>
      <c r="B18" s="223"/>
      <c r="C18" s="158" t="s">
        <v>5563</v>
      </c>
      <c r="D18" s="222"/>
      <c r="E18" s="222"/>
      <c r="F18" s="224"/>
    </row>
    <row r="19" spans="1:6">
      <c r="A19" s="160">
        <v>10</v>
      </c>
      <c r="B19" s="163" t="s">
        <v>5566</v>
      </c>
      <c r="C19" s="160" t="s">
        <v>5584</v>
      </c>
      <c r="D19" s="160" t="s">
        <v>5564</v>
      </c>
      <c r="E19" s="160">
        <v>21</v>
      </c>
      <c r="F19" s="161" t="s">
        <v>5585</v>
      </c>
    </row>
    <row r="20" spans="1:6">
      <c r="A20" s="158">
        <v>11</v>
      </c>
      <c r="B20" s="162" t="s">
        <v>5567</v>
      </c>
      <c r="C20" s="158" t="s">
        <v>5568</v>
      </c>
      <c r="D20" s="158" t="s">
        <v>5564</v>
      </c>
      <c r="E20" s="158">
        <v>23</v>
      </c>
      <c r="F20" s="159" t="s">
        <v>5586</v>
      </c>
    </row>
    <row r="21" spans="1:6">
      <c r="A21" s="160">
        <v>12</v>
      </c>
      <c r="B21" s="163" t="s">
        <v>5598</v>
      </c>
      <c r="C21" s="160" t="s">
        <v>5569</v>
      </c>
      <c r="D21" s="160" t="s">
        <v>5600</v>
      </c>
      <c r="E21" s="160">
        <v>47.5</v>
      </c>
      <c r="F21" s="161" t="s">
        <v>5587</v>
      </c>
    </row>
    <row r="22" spans="1:6">
      <c r="A22" s="158">
        <v>13</v>
      </c>
      <c r="B22" s="162" t="s">
        <v>5588</v>
      </c>
      <c r="C22" s="158" t="s">
        <v>5570</v>
      </c>
      <c r="D22" s="158"/>
      <c r="E22" s="158">
        <v>4.3</v>
      </c>
      <c r="F22" s="159" t="s">
        <v>5589</v>
      </c>
    </row>
    <row r="23" spans="1:6">
      <c r="A23" s="160">
        <v>14</v>
      </c>
      <c r="B23" s="163" t="s">
        <v>5590</v>
      </c>
      <c r="C23" s="160" t="s">
        <v>5591</v>
      </c>
      <c r="D23" s="160" t="s">
        <v>5564</v>
      </c>
      <c r="E23" s="160">
        <v>22</v>
      </c>
      <c r="F23" s="161" t="s">
        <v>5592</v>
      </c>
    </row>
    <row r="24" spans="1:6">
      <c r="A24" s="158">
        <v>15</v>
      </c>
      <c r="B24" s="162" t="s">
        <v>5593</v>
      </c>
      <c r="C24" s="158" t="s">
        <v>5594</v>
      </c>
      <c r="D24" s="158" t="s">
        <v>5564</v>
      </c>
      <c r="E24" s="158">
        <v>5.4</v>
      </c>
      <c r="F24" s="159" t="s">
        <v>5595</v>
      </c>
    </row>
    <row r="25" spans="1:6">
      <c r="A25" s="160">
        <v>16</v>
      </c>
      <c r="B25" s="163" t="s">
        <v>5596</v>
      </c>
      <c r="C25" s="160" t="s">
        <v>5571</v>
      </c>
      <c r="D25" s="160" t="s">
        <v>5564</v>
      </c>
      <c r="E25" s="160">
        <v>31</v>
      </c>
      <c r="F25" s="161" t="s">
        <v>5597</v>
      </c>
    </row>
    <row r="29" spans="1:6" s="221" customFormat="1" ht="396" customHeight="1">
      <c r="A29" s="220" t="s">
        <v>5572</v>
      </c>
    </row>
  </sheetData>
  <mergeCells count="7">
    <mergeCell ref="A3:F3"/>
    <mergeCell ref="A29:XFD29"/>
    <mergeCell ref="A14:A18"/>
    <mergeCell ref="B14:B18"/>
    <mergeCell ref="D14:D18"/>
    <mergeCell ref="E14:E18"/>
    <mergeCell ref="F14:F18"/>
  </mergeCells>
  <phoneticPr fontId="3"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dimension ref="A1:G18"/>
  <sheetViews>
    <sheetView workbookViewId="0">
      <selection sqref="A1:G1"/>
    </sheetView>
  </sheetViews>
  <sheetFormatPr defaultColWidth="11" defaultRowHeight="15.5"/>
  <cols>
    <col min="1" max="1" width="22.33203125" style="172" bestFit="1" customWidth="1"/>
    <col min="2" max="2" width="10.83203125" style="172"/>
    <col min="3" max="3" width="12" style="172" customWidth="1"/>
    <col min="4" max="5" width="10.83203125" style="172"/>
    <col min="6" max="6" width="12" style="172" customWidth="1"/>
    <col min="7" max="7" width="10.83203125" style="172"/>
  </cols>
  <sheetData>
    <row r="1" spans="1:7">
      <c r="A1" s="225" t="s">
        <v>6192</v>
      </c>
      <c r="B1" s="226"/>
      <c r="C1" s="226"/>
      <c r="D1" s="226"/>
      <c r="E1" s="226"/>
      <c r="F1" s="226"/>
      <c r="G1" s="226"/>
    </row>
    <row r="3" spans="1:7" ht="105" customHeight="1">
      <c r="A3" s="227" t="s">
        <v>5601</v>
      </c>
      <c r="B3" s="228"/>
      <c r="C3" s="228"/>
      <c r="D3" s="228"/>
      <c r="E3" s="228"/>
      <c r="F3" s="228"/>
      <c r="G3" s="228"/>
    </row>
    <row r="4" spans="1:7" ht="16" thickBot="1"/>
    <row r="5" spans="1:7" ht="16" thickBot="1">
      <c r="A5" s="170"/>
      <c r="B5" s="229" t="s">
        <v>5602</v>
      </c>
      <c r="C5" s="229"/>
      <c r="D5" s="229"/>
      <c r="E5" s="229" t="s">
        <v>5603</v>
      </c>
      <c r="F5" s="229"/>
      <c r="G5" s="230"/>
    </row>
    <row r="6" spans="1:7" ht="16" thickBot="1">
      <c r="A6" s="231"/>
      <c r="B6" s="233" t="s">
        <v>5604</v>
      </c>
      <c r="C6" s="233"/>
      <c r="D6" s="234" t="s">
        <v>5605</v>
      </c>
      <c r="E6" s="233" t="s">
        <v>5604</v>
      </c>
      <c r="F6" s="233"/>
      <c r="G6" s="234" t="s">
        <v>5605</v>
      </c>
    </row>
    <row r="7" spans="1:7">
      <c r="A7" s="232"/>
      <c r="B7" s="166" t="s">
        <v>5606</v>
      </c>
      <c r="C7" s="166" t="s">
        <v>5607</v>
      </c>
      <c r="D7" s="235"/>
      <c r="E7" s="166" t="s">
        <v>5606</v>
      </c>
      <c r="F7" s="166" t="s">
        <v>5607</v>
      </c>
      <c r="G7" s="235"/>
    </row>
    <row r="8" spans="1:7">
      <c r="A8" s="167" t="s">
        <v>5608</v>
      </c>
      <c r="B8" s="168">
        <v>45.77</v>
      </c>
      <c r="C8" s="168" t="s">
        <v>5609</v>
      </c>
      <c r="D8" s="168">
        <v>44.65</v>
      </c>
      <c r="E8" s="168">
        <v>52.2</v>
      </c>
      <c r="F8" s="168" t="s">
        <v>5610</v>
      </c>
      <c r="G8" s="168">
        <v>49.4</v>
      </c>
    </row>
    <row r="9" spans="1:7">
      <c r="A9" s="165" t="s">
        <v>5</v>
      </c>
      <c r="B9" s="166">
        <v>58.17</v>
      </c>
      <c r="C9" s="166" t="s">
        <v>5611</v>
      </c>
      <c r="D9" s="166">
        <v>63.52</v>
      </c>
      <c r="E9" s="166">
        <v>66.23</v>
      </c>
      <c r="F9" s="166" t="s">
        <v>5612</v>
      </c>
      <c r="G9" s="166">
        <v>70.069999999999993</v>
      </c>
    </row>
    <row r="10" spans="1:7">
      <c r="A10" s="169" t="s">
        <v>5613</v>
      </c>
      <c r="B10" s="168">
        <v>49.58</v>
      </c>
      <c r="C10" s="168" t="s">
        <v>5614</v>
      </c>
      <c r="D10" s="168">
        <v>60.61</v>
      </c>
      <c r="E10" s="168">
        <v>59.2</v>
      </c>
      <c r="F10" s="168" t="s">
        <v>5615</v>
      </c>
      <c r="G10" s="168">
        <v>67</v>
      </c>
    </row>
    <row r="11" spans="1:7">
      <c r="A11" s="165" t="s">
        <v>5616</v>
      </c>
      <c r="B11" s="166">
        <v>53.92</v>
      </c>
      <c r="C11" s="166" t="s">
        <v>5617</v>
      </c>
      <c r="D11" s="166">
        <v>62.59</v>
      </c>
      <c r="E11" s="166">
        <v>63.45</v>
      </c>
      <c r="F11" s="166" t="s">
        <v>5618</v>
      </c>
      <c r="G11" s="166">
        <v>69.34</v>
      </c>
    </row>
    <row r="12" spans="1:7">
      <c r="A12" s="169" t="s">
        <v>227</v>
      </c>
      <c r="B12" s="168">
        <v>54.43</v>
      </c>
      <c r="C12" s="168" t="s">
        <v>5619</v>
      </c>
      <c r="D12" s="168">
        <v>67.42</v>
      </c>
      <c r="E12" s="168">
        <v>63.64</v>
      </c>
      <c r="F12" s="168" t="s">
        <v>5620</v>
      </c>
      <c r="G12" s="168">
        <v>75.12</v>
      </c>
    </row>
    <row r="13" spans="1:7">
      <c r="A13" s="165" t="s">
        <v>280</v>
      </c>
      <c r="B13" s="166">
        <v>57.84</v>
      </c>
      <c r="C13" s="166" t="s">
        <v>5621</v>
      </c>
      <c r="D13" s="166">
        <v>63.4</v>
      </c>
      <c r="E13" s="166">
        <v>64.5</v>
      </c>
      <c r="F13" s="166" t="s">
        <v>5622</v>
      </c>
      <c r="G13" s="166">
        <v>70.569999999999993</v>
      </c>
    </row>
    <row r="14" spans="1:7">
      <c r="A14" s="169" t="s">
        <v>5623</v>
      </c>
      <c r="B14" s="168">
        <v>72.88</v>
      </c>
      <c r="C14" s="168" t="s">
        <v>5624</v>
      </c>
      <c r="D14" s="168">
        <v>75.56</v>
      </c>
      <c r="E14" s="168">
        <v>82.93</v>
      </c>
      <c r="F14" s="168" t="s">
        <v>5625</v>
      </c>
      <c r="G14" s="168">
        <v>84.39</v>
      </c>
    </row>
    <row r="15" spans="1:7">
      <c r="A15" s="165" t="s">
        <v>5626</v>
      </c>
      <c r="B15" s="166">
        <v>78.53</v>
      </c>
      <c r="C15" s="166" t="s">
        <v>5627</v>
      </c>
      <c r="D15" s="166">
        <v>80.91</v>
      </c>
      <c r="E15" s="166">
        <v>88.6</v>
      </c>
      <c r="F15" s="166" t="s">
        <v>5628</v>
      </c>
      <c r="G15" s="166">
        <v>90.61</v>
      </c>
    </row>
    <row r="16" spans="1:7">
      <c r="A16" s="169" t="s">
        <v>5629</v>
      </c>
      <c r="B16" s="168">
        <v>82.61</v>
      </c>
      <c r="C16" s="168" t="s">
        <v>5630</v>
      </c>
      <c r="D16" s="168">
        <v>83.11</v>
      </c>
      <c r="E16" s="168">
        <v>92.33</v>
      </c>
      <c r="F16" s="168" t="s">
        <v>5631</v>
      </c>
      <c r="G16" s="168">
        <v>92.42</v>
      </c>
    </row>
    <row r="17" spans="1:7">
      <c r="A17" s="165" t="s">
        <v>5632</v>
      </c>
      <c r="B17" s="166">
        <v>87.18</v>
      </c>
      <c r="C17" s="166" t="s">
        <v>5633</v>
      </c>
      <c r="D17" s="166">
        <v>86.7</v>
      </c>
      <c r="E17" s="166">
        <v>96.56</v>
      </c>
      <c r="F17" s="166" t="s">
        <v>5634</v>
      </c>
      <c r="G17" s="166">
        <v>95.4</v>
      </c>
    </row>
    <row r="18" spans="1:7">
      <c r="A18" s="169" t="s">
        <v>5635</v>
      </c>
      <c r="B18" s="168">
        <v>95.12</v>
      </c>
      <c r="C18" s="168" t="s">
        <v>5636</v>
      </c>
      <c r="D18" s="168">
        <v>97.42</v>
      </c>
      <c r="E18" s="168">
        <v>104.17</v>
      </c>
      <c r="F18" s="168" t="s">
        <v>5637</v>
      </c>
      <c r="G18" s="168">
        <v>104.28</v>
      </c>
    </row>
  </sheetData>
  <mergeCells count="9">
    <mergeCell ref="A1:G1"/>
    <mergeCell ref="A3:G3"/>
    <mergeCell ref="B5:D5"/>
    <mergeCell ref="E5:G5"/>
    <mergeCell ref="A6:A7"/>
    <mergeCell ref="B6:C6"/>
    <mergeCell ref="D6:D7"/>
    <mergeCell ref="E6:F6"/>
    <mergeCell ref="G6:G7"/>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dimension ref="A1:C255"/>
  <sheetViews>
    <sheetView topLeftCell="A156" zoomScale="141" zoomScaleNormal="141" workbookViewId="0">
      <selection activeCell="A156" sqref="A1:A1048576"/>
    </sheetView>
  </sheetViews>
  <sheetFormatPr defaultColWidth="10.83203125" defaultRowHeight="15.5"/>
  <cols>
    <col min="1" max="1" width="57.83203125" style="172" bestFit="1" customWidth="1"/>
    <col min="2" max="2" width="20.83203125" style="172" bestFit="1" customWidth="1"/>
    <col min="3" max="3" width="24.83203125" style="172" bestFit="1" customWidth="1"/>
    <col min="4" max="16384" width="10.83203125" style="172"/>
  </cols>
  <sheetData>
    <row r="1" spans="1:3">
      <c r="A1" s="236" t="s">
        <v>6193</v>
      </c>
      <c r="B1" s="228"/>
      <c r="C1" s="228"/>
    </row>
    <row r="3" spans="1:3" ht="85" customHeight="1">
      <c r="A3" s="222" t="s">
        <v>5638</v>
      </c>
      <c r="B3" s="228"/>
      <c r="C3" s="228"/>
    </row>
    <row r="5" spans="1:3">
      <c r="A5" s="200" t="s">
        <v>5639</v>
      </c>
      <c r="B5" s="173" t="s">
        <v>5640</v>
      </c>
      <c r="C5" s="173" t="s">
        <v>5641</v>
      </c>
    </row>
    <row r="6" spans="1:3">
      <c r="A6" s="171">
        <v>0.99961546700000004</v>
      </c>
      <c r="B6" s="156"/>
      <c r="C6" s="156"/>
    </row>
    <row r="7" spans="1:3">
      <c r="A7" s="174" t="s">
        <v>5642</v>
      </c>
      <c r="B7" s="174" t="s">
        <v>5643</v>
      </c>
      <c r="C7" s="175">
        <v>8.8709679999999999E-3</v>
      </c>
    </row>
    <row r="8" spans="1:3">
      <c r="A8" s="174" t="s">
        <v>5644</v>
      </c>
      <c r="B8" s="174" t="s">
        <v>5643</v>
      </c>
      <c r="C8" s="175">
        <v>8.8709679999999999E-3</v>
      </c>
    </row>
    <row r="9" spans="1:3">
      <c r="A9" s="174" t="s">
        <v>5645</v>
      </c>
      <c r="B9" s="174" t="s">
        <v>5643</v>
      </c>
      <c r="C9" s="175">
        <v>8.8709679999999999E-3</v>
      </c>
    </row>
    <row r="10" spans="1:3">
      <c r="A10" s="174" t="s">
        <v>5646</v>
      </c>
      <c r="B10" s="174" t="s">
        <v>5643</v>
      </c>
      <c r="C10" s="175">
        <v>8.8709679999999999E-3</v>
      </c>
    </row>
    <row r="11" spans="1:3">
      <c r="A11" s="174" t="s">
        <v>5647</v>
      </c>
      <c r="B11" s="174" t="s">
        <v>5643</v>
      </c>
      <c r="C11" s="175">
        <v>8.8709679999999999E-3</v>
      </c>
    </row>
    <row r="12" spans="1:3">
      <c r="A12" s="174" t="s">
        <v>5648</v>
      </c>
      <c r="B12" s="174" t="s">
        <v>5643</v>
      </c>
      <c r="C12" s="175">
        <v>8.8709679999999999E-3</v>
      </c>
    </row>
    <row r="13" spans="1:3">
      <c r="A13" s="174" t="s">
        <v>5649</v>
      </c>
      <c r="B13" s="174" t="s">
        <v>5643</v>
      </c>
      <c r="C13" s="175">
        <v>8.8709679999999999E-3</v>
      </c>
    </row>
    <row r="14" spans="1:3">
      <c r="A14" s="174" t="s">
        <v>5650</v>
      </c>
      <c r="B14" s="174" t="s">
        <v>5643</v>
      </c>
      <c r="C14" s="175">
        <v>8.8709679999999999E-3</v>
      </c>
    </row>
    <row r="15" spans="1:3">
      <c r="A15" s="174" t="s">
        <v>5651</v>
      </c>
      <c r="B15" s="174" t="s">
        <v>5643</v>
      </c>
      <c r="C15" s="175">
        <v>8.8709679999999999E-3</v>
      </c>
    </row>
    <row r="16" spans="1:3">
      <c r="A16" s="174" t="s">
        <v>5652</v>
      </c>
      <c r="B16" s="174" t="s">
        <v>5643</v>
      </c>
      <c r="C16" s="175">
        <v>8.8709679999999999E-3</v>
      </c>
    </row>
    <row r="17" spans="1:3">
      <c r="A17" s="174" t="s">
        <v>5653</v>
      </c>
      <c r="B17" s="174" t="s">
        <v>5643</v>
      </c>
      <c r="C17" s="175">
        <v>8.8709679999999999E-3</v>
      </c>
    </row>
    <row r="18" spans="1:3">
      <c r="A18" s="164" t="s">
        <v>5654</v>
      </c>
      <c r="B18" s="164" t="s">
        <v>5655</v>
      </c>
      <c r="C18" s="176">
        <v>4.5454550000000003E-3</v>
      </c>
    </row>
    <row r="19" spans="1:3">
      <c r="A19" s="164" t="s">
        <v>5656</v>
      </c>
      <c r="B19" s="164" t="s">
        <v>5655</v>
      </c>
      <c r="C19" s="176">
        <v>4.5454550000000003E-3</v>
      </c>
    </row>
    <row r="20" spans="1:3">
      <c r="A20" s="164" t="s">
        <v>5657</v>
      </c>
      <c r="B20" s="164" t="s">
        <v>5655</v>
      </c>
      <c r="C20" s="176">
        <v>4.5454550000000003E-3</v>
      </c>
    </row>
    <row r="21" spans="1:3">
      <c r="A21" s="164" t="s">
        <v>5658</v>
      </c>
      <c r="B21" s="164" t="s">
        <v>5655</v>
      </c>
      <c r="C21" s="176">
        <v>4.5454550000000003E-3</v>
      </c>
    </row>
    <row r="22" spans="1:3">
      <c r="A22" s="164" t="s">
        <v>5659</v>
      </c>
      <c r="B22" s="164" t="s">
        <v>5655</v>
      </c>
      <c r="C22" s="176">
        <v>4.5454550000000003E-3</v>
      </c>
    </row>
    <row r="23" spans="1:3">
      <c r="A23" s="164" t="s">
        <v>5660</v>
      </c>
      <c r="B23" s="164" t="s">
        <v>5655</v>
      </c>
      <c r="C23" s="176">
        <v>4.5454550000000003E-3</v>
      </c>
    </row>
    <row r="24" spans="1:3">
      <c r="A24" s="164" t="s">
        <v>5661</v>
      </c>
      <c r="B24" s="164" t="s">
        <v>5655</v>
      </c>
      <c r="C24" s="176">
        <v>4.5454550000000003E-3</v>
      </c>
    </row>
    <row r="25" spans="1:3">
      <c r="A25" s="164" t="s">
        <v>5662</v>
      </c>
      <c r="B25" s="164" t="s">
        <v>5655</v>
      </c>
      <c r="C25" s="176">
        <v>4.5454550000000003E-3</v>
      </c>
    </row>
    <row r="26" spans="1:3">
      <c r="A26" s="164" t="s">
        <v>5663</v>
      </c>
      <c r="B26" s="164" t="s">
        <v>5655</v>
      </c>
      <c r="C26" s="176">
        <v>4.5454550000000003E-3</v>
      </c>
    </row>
    <row r="27" spans="1:3">
      <c r="A27" s="164" t="s">
        <v>5664</v>
      </c>
      <c r="B27" s="164" t="s">
        <v>5655</v>
      </c>
      <c r="C27" s="176">
        <v>4.5454550000000003E-3</v>
      </c>
    </row>
    <row r="28" spans="1:3">
      <c r="A28" s="164" t="s">
        <v>5665</v>
      </c>
      <c r="B28" s="164" t="s">
        <v>5655</v>
      </c>
      <c r="C28" s="176">
        <v>4.5454550000000003E-3</v>
      </c>
    </row>
    <row r="29" spans="1:3">
      <c r="A29" s="164" t="s">
        <v>5666</v>
      </c>
      <c r="B29" s="164" t="s">
        <v>5655</v>
      </c>
      <c r="C29" s="176">
        <v>4.5454550000000003E-3</v>
      </c>
    </row>
    <row r="30" spans="1:3">
      <c r="A30" s="164" t="s">
        <v>5667</v>
      </c>
      <c r="B30" s="164" t="s">
        <v>5655</v>
      </c>
      <c r="C30" s="176">
        <v>4.5454550000000003E-3</v>
      </c>
    </row>
    <row r="31" spans="1:3">
      <c r="A31" s="164" t="s">
        <v>5668</v>
      </c>
      <c r="B31" s="164" t="s">
        <v>5655</v>
      </c>
      <c r="C31" s="176">
        <v>4.5454550000000003E-3</v>
      </c>
    </row>
    <row r="32" spans="1:3">
      <c r="A32" s="174" t="s">
        <v>5669</v>
      </c>
      <c r="B32" s="174" t="s">
        <v>5670</v>
      </c>
      <c r="C32" s="175">
        <v>2.5000000000000001E-2</v>
      </c>
    </row>
    <row r="33" spans="1:3">
      <c r="A33" s="174" t="s">
        <v>5938</v>
      </c>
      <c r="B33" s="174" t="s">
        <v>5670</v>
      </c>
      <c r="C33" s="175">
        <v>2.5000000000000001E-2</v>
      </c>
    </row>
    <row r="34" spans="1:3">
      <c r="A34" s="174" t="s">
        <v>5671</v>
      </c>
      <c r="B34" s="174" t="s">
        <v>5670</v>
      </c>
      <c r="C34" s="175">
        <v>2.5000000000000001E-2</v>
      </c>
    </row>
    <row r="35" spans="1:3">
      <c r="A35" s="164" t="s">
        <v>5672</v>
      </c>
      <c r="B35" s="164" t="s">
        <v>5673</v>
      </c>
      <c r="C35" s="176">
        <v>8.8888890000000005E-3</v>
      </c>
    </row>
    <row r="36" spans="1:3">
      <c r="A36" s="164" t="s">
        <v>5674</v>
      </c>
      <c r="B36" s="164" t="s">
        <v>5673</v>
      </c>
      <c r="C36" s="176">
        <v>8.8888890000000005E-3</v>
      </c>
    </row>
    <row r="37" spans="1:3">
      <c r="A37" s="164" t="s">
        <v>5675</v>
      </c>
      <c r="B37" s="164" t="s">
        <v>5673</v>
      </c>
      <c r="C37" s="176">
        <v>8.8888890000000005E-3</v>
      </c>
    </row>
    <row r="38" spans="1:3">
      <c r="A38" s="164" t="s">
        <v>5676</v>
      </c>
      <c r="B38" s="164" t="s">
        <v>5673</v>
      </c>
      <c r="C38" s="176">
        <v>8.8888890000000005E-3</v>
      </c>
    </row>
    <row r="39" spans="1:3">
      <c r="A39" s="164" t="s">
        <v>5677</v>
      </c>
      <c r="B39" s="164" t="s">
        <v>5673</v>
      </c>
      <c r="C39" s="176">
        <v>8.8888890000000005E-3</v>
      </c>
    </row>
    <row r="40" spans="1:3">
      <c r="A40" s="164" t="s">
        <v>5678</v>
      </c>
      <c r="B40" s="164" t="s">
        <v>5673</v>
      </c>
      <c r="C40" s="176">
        <v>8.8888890000000005E-3</v>
      </c>
    </row>
    <row r="41" spans="1:3">
      <c r="A41" s="164" t="s">
        <v>5679</v>
      </c>
      <c r="B41" s="164" t="s">
        <v>5673</v>
      </c>
      <c r="C41" s="176">
        <v>8.8888890000000005E-3</v>
      </c>
    </row>
    <row r="42" spans="1:3">
      <c r="A42" s="164" t="s">
        <v>5940</v>
      </c>
      <c r="B42" s="164" t="s">
        <v>5673</v>
      </c>
      <c r="C42" s="176">
        <v>8.8888890000000005E-3</v>
      </c>
    </row>
    <row r="43" spans="1:3">
      <c r="A43" s="164" t="s">
        <v>5939</v>
      </c>
      <c r="B43" s="164" t="s">
        <v>5673</v>
      </c>
      <c r="C43" s="176">
        <v>8.8888890000000005E-3</v>
      </c>
    </row>
    <row r="44" spans="1:3">
      <c r="A44" s="164" t="s">
        <v>5680</v>
      </c>
      <c r="B44" s="164" t="s">
        <v>5673</v>
      </c>
      <c r="C44" s="176">
        <v>8.8888890000000005E-3</v>
      </c>
    </row>
    <row r="45" spans="1:3">
      <c r="A45" s="164" t="s">
        <v>5681</v>
      </c>
      <c r="B45" s="164" t="s">
        <v>5673</v>
      </c>
      <c r="C45" s="176">
        <v>8.8888890000000005E-3</v>
      </c>
    </row>
    <row r="46" spans="1:3">
      <c r="A46" s="164" t="s">
        <v>5682</v>
      </c>
      <c r="B46" s="164" t="s">
        <v>5673</v>
      </c>
      <c r="C46" s="176">
        <v>8.8888890000000005E-3</v>
      </c>
    </row>
    <row r="47" spans="1:3">
      <c r="A47" s="164" t="s">
        <v>5683</v>
      </c>
      <c r="B47" s="164" t="s">
        <v>5673</v>
      </c>
      <c r="C47" s="176">
        <v>8.8888890000000005E-3</v>
      </c>
    </row>
    <row r="48" spans="1:3">
      <c r="A48" s="164" t="s">
        <v>5684</v>
      </c>
      <c r="B48" s="164" t="s">
        <v>5673</v>
      </c>
      <c r="C48" s="176">
        <v>8.8888890000000005E-3</v>
      </c>
    </row>
    <row r="49" spans="1:3">
      <c r="A49" s="164" t="s">
        <v>5685</v>
      </c>
      <c r="B49" s="164" t="s">
        <v>5673</v>
      </c>
      <c r="C49" s="176">
        <v>8.8888890000000005E-3</v>
      </c>
    </row>
    <row r="50" spans="1:3">
      <c r="A50" s="164" t="s">
        <v>5686</v>
      </c>
      <c r="B50" s="164" t="s">
        <v>5673</v>
      </c>
      <c r="C50" s="176">
        <v>8.8888890000000005E-3</v>
      </c>
    </row>
    <row r="51" spans="1:3">
      <c r="A51" s="174" t="s">
        <v>5687</v>
      </c>
      <c r="B51" s="174" t="s">
        <v>5688</v>
      </c>
      <c r="C51" s="175">
        <v>5.7142859999999998E-3</v>
      </c>
    </row>
    <row r="52" spans="1:3">
      <c r="A52" s="174" t="s">
        <v>5689</v>
      </c>
      <c r="B52" s="174" t="s">
        <v>5688</v>
      </c>
      <c r="C52" s="175">
        <v>5.7142859999999998E-3</v>
      </c>
    </row>
    <row r="53" spans="1:3">
      <c r="A53" s="174" t="s">
        <v>5690</v>
      </c>
      <c r="B53" s="174" t="s">
        <v>5688</v>
      </c>
      <c r="C53" s="175">
        <v>5.7142859999999998E-3</v>
      </c>
    </row>
    <row r="54" spans="1:3">
      <c r="A54" s="174" t="s">
        <v>5691</v>
      </c>
      <c r="B54" s="174" t="s">
        <v>5688</v>
      </c>
      <c r="C54" s="175">
        <v>5.7142859999999998E-3</v>
      </c>
    </row>
    <row r="55" spans="1:3">
      <c r="A55" s="174" t="s">
        <v>5692</v>
      </c>
      <c r="B55" s="174" t="s">
        <v>5688</v>
      </c>
      <c r="C55" s="175">
        <v>5.7142859999999998E-3</v>
      </c>
    </row>
    <row r="56" spans="1:3">
      <c r="A56" s="174" t="s">
        <v>5693</v>
      </c>
      <c r="B56" s="174" t="s">
        <v>5688</v>
      </c>
      <c r="C56" s="175">
        <v>5.7142859999999998E-3</v>
      </c>
    </row>
    <row r="57" spans="1:3">
      <c r="A57" s="174" t="s">
        <v>5694</v>
      </c>
      <c r="B57" s="174" t="s">
        <v>5688</v>
      </c>
      <c r="C57" s="175">
        <v>5.7142859999999998E-3</v>
      </c>
    </row>
    <row r="58" spans="1:3">
      <c r="A58" s="174" t="s">
        <v>5695</v>
      </c>
      <c r="B58" s="174" t="s">
        <v>5688</v>
      </c>
      <c r="C58" s="175">
        <v>5.7142859999999998E-3</v>
      </c>
    </row>
    <row r="59" spans="1:3">
      <c r="A59" s="174" t="s">
        <v>5696</v>
      </c>
      <c r="B59" s="174" t="s">
        <v>5688</v>
      </c>
      <c r="C59" s="175">
        <v>5.7142859999999998E-3</v>
      </c>
    </row>
    <row r="60" spans="1:3">
      <c r="A60" s="174" t="s">
        <v>5697</v>
      </c>
      <c r="B60" s="174" t="s">
        <v>5688</v>
      </c>
      <c r="C60" s="175">
        <v>5.7142859999999998E-3</v>
      </c>
    </row>
    <row r="61" spans="1:3">
      <c r="A61" s="174" t="s">
        <v>5698</v>
      </c>
      <c r="B61" s="174" t="s">
        <v>5688</v>
      </c>
      <c r="C61" s="175">
        <v>5.7142859999999998E-3</v>
      </c>
    </row>
    <row r="62" spans="1:3">
      <c r="A62" s="174" t="s">
        <v>5699</v>
      </c>
      <c r="B62" s="174" t="s">
        <v>5688</v>
      </c>
      <c r="C62" s="175">
        <v>5.7142859999999998E-3</v>
      </c>
    </row>
    <row r="63" spans="1:3">
      <c r="A63" s="174" t="s">
        <v>5700</v>
      </c>
      <c r="B63" s="174" t="s">
        <v>5688</v>
      </c>
      <c r="C63" s="175">
        <v>5.7142859999999998E-3</v>
      </c>
    </row>
    <row r="64" spans="1:3">
      <c r="A64" s="174" t="s">
        <v>5701</v>
      </c>
      <c r="B64" s="174" t="s">
        <v>5688</v>
      </c>
      <c r="C64" s="175">
        <v>5.7142859999999998E-3</v>
      </c>
    </row>
    <row r="65" spans="1:3">
      <c r="A65" s="174" t="s">
        <v>5702</v>
      </c>
      <c r="B65" s="174" t="s">
        <v>5688</v>
      </c>
      <c r="C65" s="175">
        <v>5.7142859999999998E-3</v>
      </c>
    </row>
    <row r="66" spans="1:3">
      <c r="A66" s="174" t="s">
        <v>5703</v>
      </c>
      <c r="B66" s="174" t="s">
        <v>5688</v>
      </c>
      <c r="C66" s="175">
        <v>5.7142859999999998E-3</v>
      </c>
    </row>
    <row r="67" spans="1:3">
      <c r="A67" s="174" t="s">
        <v>5704</v>
      </c>
      <c r="B67" s="174" t="s">
        <v>5688</v>
      </c>
      <c r="C67" s="175">
        <v>5.7142859999999998E-3</v>
      </c>
    </row>
    <row r="68" spans="1:3">
      <c r="A68" s="174" t="s">
        <v>5705</v>
      </c>
      <c r="B68" s="174" t="s">
        <v>5688</v>
      </c>
      <c r="C68" s="175">
        <v>5.7142859999999998E-3</v>
      </c>
    </row>
    <row r="69" spans="1:3">
      <c r="A69" s="174" t="s">
        <v>5706</v>
      </c>
      <c r="B69" s="174" t="s">
        <v>5688</v>
      </c>
      <c r="C69" s="175">
        <v>5.7142859999999998E-3</v>
      </c>
    </row>
    <row r="70" spans="1:3">
      <c r="A70" s="174" t="s">
        <v>5707</v>
      </c>
      <c r="B70" s="174" t="s">
        <v>5688</v>
      </c>
      <c r="C70" s="175">
        <v>5.7142859999999998E-3</v>
      </c>
    </row>
    <row r="71" spans="1:3">
      <c r="A71" s="164" t="s">
        <v>5708</v>
      </c>
      <c r="B71" s="164" t="s">
        <v>5709</v>
      </c>
      <c r="C71" s="176">
        <v>6.3636359999999998E-3</v>
      </c>
    </row>
    <row r="72" spans="1:3">
      <c r="A72" s="164" t="s">
        <v>5710</v>
      </c>
      <c r="B72" s="164" t="s">
        <v>5709</v>
      </c>
      <c r="C72" s="176">
        <v>6.3636359999999998E-3</v>
      </c>
    </row>
    <row r="73" spans="1:3">
      <c r="A73" s="164" t="s">
        <v>5711</v>
      </c>
      <c r="B73" s="164" t="s">
        <v>5709</v>
      </c>
      <c r="C73" s="176">
        <v>6.3636359999999998E-3</v>
      </c>
    </row>
    <row r="74" spans="1:3">
      <c r="A74" s="164" t="s">
        <v>5712</v>
      </c>
      <c r="B74" s="164" t="s">
        <v>5709</v>
      </c>
      <c r="C74" s="176">
        <v>6.3636359999999998E-3</v>
      </c>
    </row>
    <row r="75" spans="1:3">
      <c r="A75" s="164" t="s">
        <v>5713</v>
      </c>
      <c r="B75" s="164" t="s">
        <v>5709</v>
      </c>
      <c r="C75" s="176">
        <v>6.3636359999999998E-3</v>
      </c>
    </row>
    <row r="76" spans="1:3">
      <c r="A76" s="164" t="s">
        <v>5714</v>
      </c>
      <c r="B76" s="164" t="s">
        <v>5709</v>
      </c>
      <c r="C76" s="176">
        <v>6.3636359999999998E-3</v>
      </c>
    </row>
    <row r="77" spans="1:3">
      <c r="A77" s="164" t="s">
        <v>5715</v>
      </c>
      <c r="B77" s="164" t="s">
        <v>5709</v>
      </c>
      <c r="C77" s="176">
        <v>6.3636359999999998E-3</v>
      </c>
    </row>
    <row r="78" spans="1:3">
      <c r="A78" s="164" t="s">
        <v>5716</v>
      </c>
      <c r="B78" s="164" t="s">
        <v>5709</v>
      </c>
      <c r="C78" s="176">
        <v>6.3636359999999998E-3</v>
      </c>
    </row>
    <row r="79" spans="1:3">
      <c r="A79" s="164" t="s">
        <v>5717</v>
      </c>
      <c r="B79" s="164" t="s">
        <v>5709</v>
      </c>
      <c r="C79" s="176">
        <v>6.3636359999999998E-3</v>
      </c>
    </row>
    <row r="80" spans="1:3">
      <c r="A80" s="164" t="s">
        <v>5718</v>
      </c>
      <c r="B80" s="164" t="s">
        <v>5709</v>
      </c>
      <c r="C80" s="176">
        <v>6.3636359999999998E-3</v>
      </c>
    </row>
    <row r="81" spans="1:3">
      <c r="A81" s="164" t="s">
        <v>5719</v>
      </c>
      <c r="B81" s="164" t="s">
        <v>5709</v>
      </c>
      <c r="C81" s="176">
        <v>6.3636359999999998E-3</v>
      </c>
    </row>
    <row r="82" spans="1:3">
      <c r="A82" s="164" t="s">
        <v>5720</v>
      </c>
      <c r="B82" s="164" t="s">
        <v>5709</v>
      </c>
      <c r="C82" s="176">
        <v>6.3636359999999998E-3</v>
      </c>
    </row>
    <row r="83" spans="1:3">
      <c r="A83" s="164" t="s">
        <v>5721</v>
      </c>
      <c r="B83" s="164" t="s">
        <v>5709</v>
      </c>
      <c r="C83" s="176">
        <v>6.3636359999999998E-3</v>
      </c>
    </row>
    <row r="84" spans="1:3">
      <c r="A84" s="164" t="s">
        <v>5722</v>
      </c>
      <c r="B84" s="164" t="s">
        <v>5709</v>
      </c>
      <c r="C84" s="176">
        <v>6.3636359999999998E-3</v>
      </c>
    </row>
    <row r="85" spans="1:3">
      <c r="A85" s="174" t="s">
        <v>5723</v>
      </c>
      <c r="B85" s="174" t="s">
        <v>5724</v>
      </c>
      <c r="C85" s="175">
        <v>1.1904761999999999E-2</v>
      </c>
    </row>
    <row r="86" spans="1:3">
      <c r="A86" s="164" t="s">
        <v>5725</v>
      </c>
      <c r="B86" s="164" t="s">
        <v>5726</v>
      </c>
      <c r="C86" s="176">
        <v>2.4096386000000001E-2</v>
      </c>
    </row>
    <row r="87" spans="1:3">
      <c r="A87" s="164" t="s">
        <v>5727</v>
      </c>
      <c r="B87" s="164" t="s">
        <v>5726</v>
      </c>
      <c r="C87" s="176">
        <v>2.4096386000000001E-2</v>
      </c>
    </row>
    <row r="88" spans="1:3">
      <c r="A88" s="174" t="s">
        <v>5728</v>
      </c>
      <c r="B88" s="174" t="s">
        <v>5729</v>
      </c>
      <c r="C88" s="175">
        <v>3.4482759000000002E-2</v>
      </c>
    </row>
    <row r="89" spans="1:3">
      <c r="A89" s="164" t="s">
        <v>5730</v>
      </c>
      <c r="B89" s="164" t="s">
        <v>5731</v>
      </c>
      <c r="C89" s="176">
        <v>4.4334974999999999E-2</v>
      </c>
    </row>
    <row r="90" spans="1:3">
      <c r="A90" s="164" t="s">
        <v>5732</v>
      </c>
      <c r="B90" s="164" t="s">
        <v>5731</v>
      </c>
      <c r="C90" s="176">
        <v>4.4334974999999999E-2</v>
      </c>
    </row>
    <row r="91" spans="1:3">
      <c r="A91" s="164" t="s">
        <v>5733</v>
      </c>
      <c r="B91" s="164" t="s">
        <v>5731</v>
      </c>
      <c r="C91" s="176">
        <v>4.4334974999999999E-2</v>
      </c>
    </row>
    <row r="92" spans="1:3">
      <c r="A92" s="164" t="s">
        <v>5734</v>
      </c>
      <c r="B92" s="164" t="s">
        <v>5731</v>
      </c>
      <c r="C92" s="176">
        <v>4.4334974999999999E-2</v>
      </c>
    </row>
    <row r="93" spans="1:3">
      <c r="A93" s="164" t="s">
        <v>5735</v>
      </c>
      <c r="B93" s="164" t="s">
        <v>5731</v>
      </c>
      <c r="C93" s="176">
        <v>4.4334974999999999E-2</v>
      </c>
    </row>
    <row r="94" spans="1:3">
      <c r="A94" s="164" t="s">
        <v>5736</v>
      </c>
      <c r="B94" s="164" t="s">
        <v>5731</v>
      </c>
      <c r="C94" s="176">
        <v>4.4334974999999999E-2</v>
      </c>
    </row>
    <row r="95" spans="1:3">
      <c r="A95" s="164" t="s">
        <v>5737</v>
      </c>
      <c r="B95" s="164" t="s">
        <v>5731</v>
      </c>
      <c r="C95" s="176">
        <v>4.4334974999999999E-2</v>
      </c>
    </row>
    <row r="96" spans="1:3">
      <c r="A96" s="164" t="s">
        <v>5738</v>
      </c>
      <c r="B96" s="164" t="s">
        <v>5731</v>
      </c>
      <c r="C96" s="176">
        <v>4.4334974999999999E-2</v>
      </c>
    </row>
    <row r="97" spans="1:3">
      <c r="A97" s="164" t="s">
        <v>5739</v>
      </c>
      <c r="B97" s="164" t="s">
        <v>5731</v>
      </c>
      <c r="C97" s="176">
        <v>4.4334974999999999E-2</v>
      </c>
    </row>
    <row r="98" spans="1:3">
      <c r="A98" s="174" t="s">
        <v>5740</v>
      </c>
      <c r="B98" s="174" t="s">
        <v>5741</v>
      </c>
      <c r="C98" s="175">
        <v>2.2471910000000001E-2</v>
      </c>
    </row>
    <row r="99" spans="1:3">
      <c r="A99" s="174" t="s">
        <v>5742</v>
      </c>
      <c r="B99" s="174" t="s">
        <v>5741</v>
      </c>
      <c r="C99" s="175">
        <v>2.2471910000000001E-2</v>
      </c>
    </row>
    <row r="100" spans="1:3">
      <c r="A100" s="174" t="s">
        <v>5743</v>
      </c>
      <c r="B100" s="174" t="s">
        <v>5741</v>
      </c>
      <c r="C100" s="175">
        <v>2.2471910000000001E-2</v>
      </c>
    </row>
    <row r="101" spans="1:3">
      <c r="A101" s="174" t="s">
        <v>5744</v>
      </c>
      <c r="B101" s="174" t="s">
        <v>5741</v>
      </c>
      <c r="C101" s="175">
        <v>2.2471910000000001E-2</v>
      </c>
    </row>
    <row r="102" spans="1:3">
      <c r="A102" s="174" t="s">
        <v>5745</v>
      </c>
      <c r="B102" s="174" t="s">
        <v>5741</v>
      </c>
      <c r="C102" s="175">
        <v>2.2471910000000001E-2</v>
      </c>
    </row>
    <row r="103" spans="1:3">
      <c r="A103" s="174" t="s">
        <v>5746</v>
      </c>
      <c r="B103" s="174" t="s">
        <v>5741</v>
      </c>
      <c r="C103" s="175">
        <v>2.2471910000000001E-2</v>
      </c>
    </row>
    <row r="104" spans="1:3">
      <c r="A104" s="164" t="s">
        <v>5747</v>
      </c>
      <c r="B104" s="164" t="s">
        <v>5748</v>
      </c>
      <c r="C104" s="176">
        <v>1.8421053E-2</v>
      </c>
    </row>
    <row r="105" spans="1:3">
      <c r="A105" s="164" t="s">
        <v>5749</v>
      </c>
      <c r="B105" s="164" t="s">
        <v>5748</v>
      </c>
      <c r="C105" s="176">
        <v>1.8421053E-2</v>
      </c>
    </row>
    <row r="106" spans="1:3">
      <c r="A106" s="164" t="s">
        <v>5750</v>
      </c>
      <c r="B106" s="164" t="s">
        <v>5748</v>
      </c>
      <c r="C106" s="176">
        <v>1.8421053E-2</v>
      </c>
    </row>
    <row r="107" spans="1:3">
      <c r="A107" s="164" t="s">
        <v>5751</v>
      </c>
      <c r="B107" s="164" t="s">
        <v>5748</v>
      </c>
      <c r="C107" s="176">
        <v>1.8421053E-2</v>
      </c>
    </row>
    <row r="108" spans="1:3">
      <c r="A108" s="164" t="s">
        <v>5752</v>
      </c>
      <c r="B108" s="164" t="s">
        <v>5748</v>
      </c>
      <c r="C108" s="176">
        <v>1.8421053E-2</v>
      </c>
    </row>
    <row r="109" spans="1:3">
      <c r="A109" s="164" t="s">
        <v>5753</v>
      </c>
      <c r="B109" s="164" t="s">
        <v>5748</v>
      </c>
      <c r="C109" s="176">
        <v>1.8421053E-2</v>
      </c>
    </row>
    <row r="110" spans="1:3">
      <c r="A110" s="174" t="s">
        <v>5754</v>
      </c>
      <c r="B110" s="174" t="s">
        <v>5755</v>
      </c>
      <c r="C110" s="175">
        <v>3.2679738999999999E-2</v>
      </c>
    </row>
    <row r="111" spans="1:3">
      <c r="A111" s="174" t="s">
        <v>5756</v>
      </c>
      <c r="B111" s="174" t="s">
        <v>5755</v>
      </c>
      <c r="C111" s="175">
        <v>3.2679738999999999E-2</v>
      </c>
    </row>
    <row r="112" spans="1:3">
      <c r="A112" s="164" t="s">
        <v>5757</v>
      </c>
      <c r="B112" s="164" t="s">
        <v>5748</v>
      </c>
      <c r="C112" s="176">
        <v>1.8421053E-2</v>
      </c>
    </row>
    <row r="113" spans="1:3">
      <c r="A113" s="174" t="s">
        <v>6168</v>
      </c>
      <c r="B113" s="174" t="s">
        <v>5758</v>
      </c>
      <c r="C113" s="175">
        <v>0.33333333300000001</v>
      </c>
    </row>
    <row r="114" spans="1:3">
      <c r="A114" s="164" t="s">
        <v>5759</v>
      </c>
      <c r="B114" s="164" t="s">
        <v>5760</v>
      </c>
      <c r="C114" s="176">
        <v>1.5742642000000001E-2</v>
      </c>
    </row>
    <row r="115" spans="1:3">
      <c r="A115" s="164" t="s">
        <v>5761</v>
      </c>
      <c r="B115" s="164" t="s">
        <v>5760</v>
      </c>
      <c r="C115" s="176">
        <v>1.5742642000000001E-2</v>
      </c>
    </row>
    <row r="116" spans="1:3">
      <c r="A116" s="164" t="s">
        <v>5762</v>
      </c>
      <c r="B116" s="164" t="s">
        <v>5760</v>
      </c>
      <c r="C116" s="176">
        <v>1.5742642000000001E-2</v>
      </c>
    </row>
    <row r="117" spans="1:3">
      <c r="A117" s="164" t="s">
        <v>5763</v>
      </c>
      <c r="B117" s="164" t="s">
        <v>5760</v>
      </c>
      <c r="C117" s="176">
        <v>1.5742642000000001E-2</v>
      </c>
    </row>
    <row r="118" spans="1:3">
      <c r="A118" s="164" t="s">
        <v>5764</v>
      </c>
      <c r="B118" s="164" t="s">
        <v>5760</v>
      </c>
      <c r="C118" s="176">
        <v>1.5742642000000001E-2</v>
      </c>
    </row>
    <row r="119" spans="1:3">
      <c r="A119" s="164" t="s">
        <v>5765</v>
      </c>
      <c r="B119" s="164" t="s">
        <v>5760</v>
      </c>
      <c r="C119" s="176">
        <v>1.5742642000000001E-2</v>
      </c>
    </row>
    <row r="120" spans="1:3">
      <c r="A120" s="164" t="s">
        <v>5766</v>
      </c>
      <c r="B120" s="164" t="s">
        <v>5760</v>
      </c>
      <c r="C120" s="176">
        <v>1.5742642000000001E-2</v>
      </c>
    </row>
    <row r="121" spans="1:3">
      <c r="A121" s="164" t="s">
        <v>5767</v>
      </c>
      <c r="B121" s="164" t="s">
        <v>5760</v>
      </c>
      <c r="C121" s="176">
        <v>1.5742642000000001E-2</v>
      </c>
    </row>
    <row r="122" spans="1:3">
      <c r="A122" s="164" t="s">
        <v>5768</v>
      </c>
      <c r="B122" s="164" t="s">
        <v>5760</v>
      </c>
      <c r="C122" s="176">
        <v>1.5742642000000001E-2</v>
      </c>
    </row>
    <row r="123" spans="1:3">
      <c r="A123" s="164" t="s">
        <v>5769</v>
      </c>
      <c r="B123" s="164" t="s">
        <v>5760</v>
      </c>
      <c r="C123" s="176">
        <v>1.5742642000000001E-2</v>
      </c>
    </row>
    <row r="124" spans="1:3">
      <c r="A124" s="164" t="s">
        <v>5770</v>
      </c>
      <c r="B124" s="164" t="s">
        <v>5760</v>
      </c>
      <c r="C124" s="176">
        <v>1.5742642000000001E-2</v>
      </c>
    </row>
    <row r="125" spans="1:3">
      <c r="A125" s="164" t="s">
        <v>5771</v>
      </c>
      <c r="B125" s="164" t="s">
        <v>5760</v>
      </c>
      <c r="C125" s="176">
        <v>1.5742642000000001E-2</v>
      </c>
    </row>
    <row r="126" spans="1:3">
      <c r="A126" s="164" t="s">
        <v>5772</v>
      </c>
      <c r="B126" s="164" t="s">
        <v>5760</v>
      </c>
      <c r="C126" s="176">
        <v>1.5742642000000001E-2</v>
      </c>
    </row>
    <row r="127" spans="1:3">
      <c r="A127" s="164" t="s">
        <v>5773</v>
      </c>
      <c r="B127" s="164" t="s">
        <v>5760</v>
      </c>
      <c r="C127" s="176">
        <v>1.5742642000000001E-2</v>
      </c>
    </row>
    <row r="128" spans="1:3">
      <c r="A128" s="164" t="s">
        <v>5774</v>
      </c>
      <c r="B128" s="164" t="s">
        <v>5760</v>
      </c>
      <c r="C128" s="176">
        <v>1.5742642000000001E-2</v>
      </c>
    </row>
    <row r="129" spans="1:3">
      <c r="A129" s="164" t="s">
        <v>6479</v>
      </c>
      <c r="B129" s="164" t="s">
        <v>5760</v>
      </c>
      <c r="C129" s="176">
        <v>1.5742642000000001E-2</v>
      </c>
    </row>
    <row r="130" spans="1:3">
      <c r="A130" s="164" t="s">
        <v>6480</v>
      </c>
      <c r="B130" s="164" t="s">
        <v>5760</v>
      </c>
      <c r="C130" s="176">
        <v>1.5742642000000001E-2</v>
      </c>
    </row>
    <row r="131" spans="1:3">
      <c r="A131" s="164" t="s">
        <v>5775</v>
      </c>
      <c r="B131" s="164" t="s">
        <v>5760</v>
      </c>
      <c r="C131" s="176">
        <v>1.5742642000000001E-2</v>
      </c>
    </row>
    <row r="132" spans="1:3">
      <c r="A132" s="164" t="s">
        <v>5776</v>
      </c>
      <c r="B132" s="164" t="s">
        <v>5760</v>
      </c>
      <c r="C132" s="176">
        <v>1.5742642000000001E-2</v>
      </c>
    </row>
    <row r="133" spans="1:3">
      <c r="A133" s="164" t="s">
        <v>5777</v>
      </c>
      <c r="B133" s="164" t="s">
        <v>5760</v>
      </c>
      <c r="C133" s="176">
        <v>1.5742642000000001E-2</v>
      </c>
    </row>
    <row r="134" spans="1:3">
      <c r="A134" s="164" t="s">
        <v>5778</v>
      </c>
      <c r="B134" s="164" t="s">
        <v>5760</v>
      </c>
      <c r="C134" s="176">
        <v>1.5742642000000001E-2</v>
      </c>
    </row>
    <row r="135" spans="1:3">
      <c r="A135" s="164" t="s">
        <v>5779</v>
      </c>
      <c r="B135" s="164" t="s">
        <v>5760</v>
      </c>
      <c r="C135" s="176">
        <v>1.5742642000000001E-2</v>
      </c>
    </row>
    <row r="136" spans="1:3">
      <c r="A136" s="164" t="s">
        <v>5780</v>
      </c>
      <c r="B136" s="164" t="s">
        <v>5760</v>
      </c>
      <c r="C136" s="176">
        <v>1.5742642000000001E-2</v>
      </c>
    </row>
    <row r="137" spans="1:3">
      <c r="A137" s="174" t="s">
        <v>5781</v>
      </c>
      <c r="B137" s="174" t="s">
        <v>5782</v>
      </c>
      <c r="C137" s="175">
        <v>7.2727269999999997E-3</v>
      </c>
    </row>
    <row r="138" spans="1:3">
      <c r="A138" s="174" t="s">
        <v>5783</v>
      </c>
      <c r="B138" s="174" t="s">
        <v>5782</v>
      </c>
      <c r="C138" s="175">
        <v>7.2727269999999997E-3</v>
      </c>
    </row>
    <row r="139" spans="1:3">
      <c r="A139" s="174" t="s">
        <v>5784</v>
      </c>
      <c r="B139" s="174" t="s">
        <v>5782</v>
      </c>
      <c r="C139" s="175">
        <v>7.2727269999999997E-3</v>
      </c>
    </row>
    <row r="140" spans="1:3">
      <c r="A140" s="174" t="s">
        <v>5785</v>
      </c>
      <c r="B140" s="174" t="s">
        <v>5782</v>
      </c>
      <c r="C140" s="175">
        <v>7.2727269999999997E-3</v>
      </c>
    </row>
    <row r="141" spans="1:3">
      <c r="A141" s="164" t="s">
        <v>5786</v>
      </c>
      <c r="B141" s="164" t="s">
        <v>5755</v>
      </c>
      <c r="C141" s="176">
        <v>3.2679738999999999E-2</v>
      </c>
    </row>
    <row r="142" spans="1:3">
      <c r="A142" s="164" t="s">
        <v>5787</v>
      </c>
      <c r="B142" s="164" t="s">
        <v>5755</v>
      </c>
      <c r="C142" s="176">
        <v>3.2679738999999999E-2</v>
      </c>
    </row>
    <row r="143" spans="1:3">
      <c r="A143" s="164" t="s">
        <v>5788</v>
      </c>
      <c r="B143" s="164" t="s">
        <v>5755</v>
      </c>
      <c r="C143" s="176">
        <v>3.2679738999999999E-2</v>
      </c>
    </row>
    <row r="144" spans="1:3">
      <c r="A144" s="174" t="s">
        <v>5789</v>
      </c>
      <c r="B144" s="174" t="s">
        <v>5790</v>
      </c>
      <c r="C144" s="175">
        <v>2.5000000000000001E-2</v>
      </c>
    </row>
    <row r="145" spans="1:3">
      <c r="A145" s="174" t="s">
        <v>5791</v>
      </c>
      <c r="B145" s="174" t="s">
        <v>5790</v>
      </c>
      <c r="C145" s="175">
        <v>2.5000000000000001E-2</v>
      </c>
    </row>
    <row r="146" spans="1:3">
      <c r="A146" s="174" t="s">
        <v>5792</v>
      </c>
      <c r="B146" s="174" t="s">
        <v>5790</v>
      </c>
      <c r="C146" s="175">
        <v>2.5000000000000001E-2</v>
      </c>
    </row>
    <row r="147" spans="1:3">
      <c r="A147" s="164" t="s">
        <v>5793</v>
      </c>
      <c r="B147" s="164" t="s">
        <v>5794</v>
      </c>
      <c r="C147" s="176">
        <v>1.8181817999999999E-2</v>
      </c>
    </row>
    <row r="148" spans="1:3">
      <c r="A148" s="174" t="s">
        <v>5795</v>
      </c>
      <c r="B148" s="174" t="s">
        <v>5796</v>
      </c>
      <c r="C148" s="175">
        <v>1.3100436999999999E-2</v>
      </c>
    </row>
    <row r="149" spans="1:3">
      <c r="A149" s="174" t="s">
        <v>5797</v>
      </c>
      <c r="B149" s="174" t="s">
        <v>5796</v>
      </c>
      <c r="C149" s="175">
        <v>1.3100436999999999E-2</v>
      </c>
    </row>
    <row r="150" spans="1:3">
      <c r="A150" s="174" t="s">
        <v>6481</v>
      </c>
      <c r="B150" s="174" t="s">
        <v>5796</v>
      </c>
      <c r="C150" s="175">
        <v>1.3100436999999999E-2</v>
      </c>
    </row>
    <row r="151" spans="1:3">
      <c r="A151" s="174" t="s">
        <v>5798</v>
      </c>
      <c r="B151" s="174" t="s">
        <v>5796</v>
      </c>
      <c r="C151" s="175">
        <v>1.3100436999999999E-2</v>
      </c>
    </row>
    <row r="152" spans="1:3">
      <c r="A152" s="174" t="s">
        <v>5799</v>
      </c>
      <c r="B152" s="174" t="s">
        <v>5796</v>
      </c>
      <c r="C152" s="175">
        <v>1.3100436999999999E-2</v>
      </c>
    </row>
    <row r="153" spans="1:3">
      <c r="A153" s="174" t="s">
        <v>5941</v>
      </c>
      <c r="B153" s="174" t="s">
        <v>5796</v>
      </c>
      <c r="C153" s="175">
        <v>1.3100436999999999E-2</v>
      </c>
    </row>
    <row r="154" spans="1:3">
      <c r="A154" s="174" t="s">
        <v>5800</v>
      </c>
      <c r="B154" s="174" t="s">
        <v>5796</v>
      </c>
      <c r="C154" s="175">
        <v>1.3100436999999999E-2</v>
      </c>
    </row>
    <row r="155" spans="1:3">
      <c r="A155" s="174" t="s">
        <v>5801</v>
      </c>
      <c r="B155" s="174" t="s">
        <v>5796</v>
      </c>
      <c r="C155" s="175">
        <v>1.3100436999999999E-2</v>
      </c>
    </row>
    <row r="156" spans="1:3">
      <c r="A156" s="174" t="s">
        <v>5802</v>
      </c>
      <c r="B156" s="174" t="s">
        <v>5796</v>
      </c>
      <c r="C156" s="175">
        <v>1.3100436999999999E-2</v>
      </c>
    </row>
    <row r="157" spans="1:3">
      <c r="A157" s="164" t="s">
        <v>5803</v>
      </c>
      <c r="B157" s="164" t="s">
        <v>5804</v>
      </c>
      <c r="C157" s="176">
        <v>0.222222222</v>
      </c>
    </row>
    <row r="158" spans="1:3">
      <c r="A158" s="164" t="s">
        <v>5805</v>
      </c>
      <c r="B158" s="164" t="s">
        <v>5804</v>
      </c>
      <c r="C158" s="176">
        <v>0.222222222</v>
      </c>
    </row>
    <row r="159" spans="1:3">
      <c r="A159" s="174" t="s">
        <v>5806</v>
      </c>
      <c r="B159" s="174" t="s">
        <v>5807</v>
      </c>
      <c r="C159" s="175">
        <v>1.1428571E-2</v>
      </c>
    </row>
    <row r="160" spans="1:3">
      <c r="A160" s="174" t="s">
        <v>5808</v>
      </c>
      <c r="B160" s="174" t="s">
        <v>5807</v>
      </c>
      <c r="C160" s="175">
        <v>1.1428571E-2</v>
      </c>
    </row>
    <row r="161" spans="1:3">
      <c r="A161" s="174" t="s">
        <v>5809</v>
      </c>
      <c r="B161" s="174" t="s">
        <v>5807</v>
      </c>
      <c r="C161" s="175">
        <v>1.1428571E-2</v>
      </c>
    </row>
    <row r="162" spans="1:3">
      <c r="A162" s="174" t="s">
        <v>5810</v>
      </c>
      <c r="B162" s="174" t="s">
        <v>5807</v>
      </c>
      <c r="C162" s="175">
        <v>1.1428571E-2</v>
      </c>
    </row>
    <row r="163" spans="1:3">
      <c r="A163" s="174" t="s">
        <v>5811</v>
      </c>
      <c r="B163" s="174" t="s">
        <v>5807</v>
      </c>
      <c r="C163" s="175">
        <v>1.1428571E-2</v>
      </c>
    </row>
    <row r="164" spans="1:3">
      <c r="A164" s="174" t="s">
        <v>5812</v>
      </c>
      <c r="B164" s="174" t="s">
        <v>5807</v>
      </c>
      <c r="C164" s="175">
        <v>1.1428571E-2</v>
      </c>
    </row>
    <row r="165" spans="1:3">
      <c r="A165" s="174" t="s">
        <v>5813</v>
      </c>
      <c r="B165" s="174" t="s">
        <v>5807</v>
      </c>
      <c r="C165" s="175">
        <v>1.1428571E-2</v>
      </c>
    </row>
    <row r="166" spans="1:3">
      <c r="A166" s="174" t="s">
        <v>5814</v>
      </c>
      <c r="B166" s="174" t="s">
        <v>5807</v>
      </c>
      <c r="C166" s="175">
        <v>1.1428571E-2</v>
      </c>
    </row>
    <row r="167" spans="1:3">
      <c r="A167" s="174" t="s">
        <v>5815</v>
      </c>
      <c r="B167" s="174" t="s">
        <v>5807</v>
      </c>
      <c r="C167" s="175">
        <v>1.1428571E-2</v>
      </c>
    </row>
    <row r="168" spans="1:3">
      <c r="A168" s="174" t="s">
        <v>5816</v>
      </c>
      <c r="B168" s="174" t="s">
        <v>5807</v>
      </c>
      <c r="C168" s="175">
        <v>1.1428571E-2</v>
      </c>
    </row>
    <row r="169" spans="1:3">
      <c r="A169" s="174" t="s">
        <v>5817</v>
      </c>
      <c r="B169" s="174" t="s">
        <v>5807</v>
      </c>
      <c r="C169" s="175">
        <v>1.1428571E-2</v>
      </c>
    </row>
    <row r="170" spans="1:3">
      <c r="A170" s="174" t="s">
        <v>5818</v>
      </c>
      <c r="B170" s="174" t="s">
        <v>5807</v>
      </c>
      <c r="C170" s="175">
        <v>1.1428571E-2</v>
      </c>
    </row>
    <row r="171" spans="1:3">
      <c r="A171" s="174" t="s">
        <v>5819</v>
      </c>
      <c r="B171" s="174" t="s">
        <v>5807</v>
      </c>
      <c r="C171" s="175">
        <v>1.1428571E-2</v>
      </c>
    </row>
    <row r="172" spans="1:3">
      <c r="A172" s="174" t="s">
        <v>5820</v>
      </c>
      <c r="B172" s="174" t="s">
        <v>5807</v>
      </c>
      <c r="C172" s="175">
        <v>1.1428571E-2</v>
      </c>
    </row>
    <row r="173" spans="1:3">
      <c r="A173" s="174" t="s">
        <v>5821</v>
      </c>
      <c r="B173" s="174" t="s">
        <v>5807</v>
      </c>
      <c r="C173" s="175">
        <v>1.1428571E-2</v>
      </c>
    </row>
    <row r="174" spans="1:3">
      <c r="A174" s="174" t="s">
        <v>5822</v>
      </c>
      <c r="B174" s="174" t="s">
        <v>5807</v>
      </c>
      <c r="C174" s="175">
        <v>1.1428571E-2</v>
      </c>
    </row>
    <row r="175" spans="1:3">
      <c r="A175" s="164" t="s">
        <v>5823</v>
      </c>
      <c r="B175" s="164" t="s">
        <v>5824</v>
      </c>
      <c r="C175" s="176">
        <v>3.333333E-3</v>
      </c>
    </row>
    <row r="176" spans="1:3">
      <c r="A176" s="164" t="s">
        <v>5825</v>
      </c>
      <c r="B176" s="164" t="s">
        <v>5824</v>
      </c>
      <c r="C176" s="176">
        <v>3.333333E-3</v>
      </c>
    </row>
    <row r="177" spans="1:3">
      <c r="A177" s="164" t="s">
        <v>5826</v>
      </c>
      <c r="B177" s="164" t="s">
        <v>5824</v>
      </c>
      <c r="C177" s="176">
        <v>3.333333E-3</v>
      </c>
    </row>
    <row r="178" spans="1:3">
      <c r="A178" s="164" t="s">
        <v>5827</v>
      </c>
      <c r="B178" s="164" t="s">
        <v>5824</v>
      </c>
      <c r="C178" s="176">
        <v>3.333333E-3</v>
      </c>
    </row>
    <row r="179" spans="1:3">
      <c r="A179" s="164" t="s">
        <v>5828</v>
      </c>
      <c r="B179" s="164" t="s">
        <v>5824</v>
      </c>
      <c r="C179" s="176">
        <v>3.333333E-3</v>
      </c>
    </row>
    <row r="180" spans="1:3">
      <c r="A180" s="174" t="s">
        <v>5829</v>
      </c>
      <c r="B180" s="174" t="s">
        <v>5830</v>
      </c>
      <c r="C180" s="175">
        <v>5.747126E-3</v>
      </c>
    </row>
    <row r="181" spans="1:3">
      <c r="A181" s="164" t="s">
        <v>5831</v>
      </c>
      <c r="B181" s="164" t="s">
        <v>5832</v>
      </c>
      <c r="C181" s="176">
        <v>1.4492754E-2</v>
      </c>
    </row>
    <row r="182" spans="1:3">
      <c r="A182" s="164" t="s">
        <v>5833</v>
      </c>
      <c r="B182" s="164" t="s">
        <v>5832</v>
      </c>
      <c r="C182" s="176">
        <v>1.4492754E-2</v>
      </c>
    </row>
    <row r="183" spans="1:3">
      <c r="A183" s="164" t="s">
        <v>5834</v>
      </c>
      <c r="B183" s="164" t="s">
        <v>5832</v>
      </c>
      <c r="C183" s="176">
        <v>1.4492754E-2</v>
      </c>
    </row>
    <row r="184" spans="1:3">
      <c r="A184" s="174" t="s">
        <v>5835</v>
      </c>
      <c r="B184" s="174" t="s">
        <v>5836</v>
      </c>
      <c r="C184" s="175">
        <v>0.33333333300000001</v>
      </c>
    </row>
    <row r="185" spans="1:3">
      <c r="A185" s="164" t="s">
        <v>5837</v>
      </c>
      <c r="B185" s="164" t="s">
        <v>5838</v>
      </c>
      <c r="C185" s="176">
        <v>1</v>
      </c>
    </row>
    <row r="186" spans="1:3">
      <c r="A186" s="164" t="s">
        <v>5839</v>
      </c>
      <c r="B186" s="164" t="s">
        <v>5838</v>
      </c>
      <c r="C186" s="176">
        <v>1</v>
      </c>
    </row>
    <row r="187" spans="1:3">
      <c r="A187" s="174" t="s">
        <v>5840</v>
      </c>
      <c r="B187" s="174" t="s">
        <v>5841</v>
      </c>
      <c r="C187" s="175">
        <v>0.01</v>
      </c>
    </row>
    <row r="188" spans="1:3">
      <c r="A188" s="164" t="s">
        <v>5842</v>
      </c>
      <c r="B188" s="164" t="s">
        <v>5843</v>
      </c>
      <c r="C188" s="176">
        <v>1.0800000000000001E-2</v>
      </c>
    </row>
    <row r="189" spans="1:3">
      <c r="A189" s="164" t="s">
        <v>5844</v>
      </c>
      <c r="B189" s="164" t="s">
        <v>5843</v>
      </c>
      <c r="C189" s="176">
        <v>1.0800000000000001E-2</v>
      </c>
    </row>
    <row r="190" spans="1:3">
      <c r="A190" s="164" t="s">
        <v>5845</v>
      </c>
      <c r="B190" s="164" t="s">
        <v>5843</v>
      </c>
      <c r="C190" s="176">
        <v>1.0800000000000001E-2</v>
      </c>
    </row>
    <row r="191" spans="1:3">
      <c r="A191" s="164" t="s">
        <v>5846</v>
      </c>
      <c r="B191" s="164" t="s">
        <v>5843</v>
      </c>
      <c r="C191" s="176">
        <v>1.0800000000000001E-2</v>
      </c>
    </row>
    <row r="192" spans="1:3">
      <c r="A192" s="164" t="s">
        <v>5847</v>
      </c>
      <c r="B192" s="164" t="s">
        <v>5843</v>
      </c>
      <c r="C192" s="176">
        <v>1.0800000000000001E-2</v>
      </c>
    </row>
    <row r="193" spans="1:3">
      <c r="A193" s="164" t="s">
        <v>5848</v>
      </c>
      <c r="B193" s="164" t="s">
        <v>5843</v>
      </c>
      <c r="C193" s="176">
        <v>1.0800000000000001E-2</v>
      </c>
    </row>
    <row r="194" spans="1:3">
      <c r="A194" s="164" t="s">
        <v>5849</v>
      </c>
      <c r="B194" s="164" t="s">
        <v>5843</v>
      </c>
      <c r="C194" s="176">
        <v>1.0800000000000001E-2</v>
      </c>
    </row>
    <row r="195" spans="1:3">
      <c r="A195" s="164" t="s">
        <v>5850</v>
      </c>
      <c r="B195" s="164" t="s">
        <v>5843</v>
      </c>
      <c r="C195" s="176">
        <v>1.0800000000000001E-2</v>
      </c>
    </row>
    <row r="196" spans="1:3">
      <c r="A196" s="164" t="s">
        <v>5851</v>
      </c>
      <c r="B196" s="164" t="s">
        <v>5843</v>
      </c>
      <c r="C196" s="176">
        <v>1.0800000000000001E-2</v>
      </c>
    </row>
    <row r="197" spans="1:3">
      <c r="A197" s="164" t="s">
        <v>5852</v>
      </c>
      <c r="B197" s="164" t="s">
        <v>5843</v>
      </c>
      <c r="C197" s="176">
        <v>1.0800000000000001E-2</v>
      </c>
    </row>
    <row r="198" spans="1:3">
      <c r="A198" s="164" t="s">
        <v>5853</v>
      </c>
      <c r="B198" s="164" t="s">
        <v>5843</v>
      </c>
      <c r="C198" s="176">
        <v>1.0800000000000001E-2</v>
      </c>
    </row>
    <row r="199" spans="1:3">
      <c r="A199" s="164" t="s">
        <v>5854</v>
      </c>
      <c r="B199" s="164" t="s">
        <v>5843</v>
      </c>
      <c r="C199" s="176">
        <v>1.0800000000000001E-2</v>
      </c>
    </row>
    <row r="200" spans="1:3">
      <c r="A200" s="164" t="s">
        <v>5855</v>
      </c>
      <c r="B200" s="164" t="s">
        <v>5843</v>
      </c>
      <c r="C200" s="176">
        <v>1.0800000000000001E-2</v>
      </c>
    </row>
    <row r="201" spans="1:3">
      <c r="A201" s="164" t="s">
        <v>5856</v>
      </c>
      <c r="B201" s="164" t="s">
        <v>5843</v>
      </c>
      <c r="C201" s="176">
        <v>1.0800000000000001E-2</v>
      </c>
    </row>
    <row r="202" spans="1:3">
      <c r="A202" s="164" t="s">
        <v>5857</v>
      </c>
      <c r="B202" s="164" t="s">
        <v>5843</v>
      </c>
      <c r="C202" s="176">
        <v>1.0800000000000001E-2</v>
      </c>
    </row>
    <row r="203" spans="1:3">
      <c r="A203" s="164" t="s">
        <v>5858</v>
      </c>
      <c r="B203" s="164" t="s">
        <v>5843</v>
      </c>
      <c r="C203" s="176">
        <v>1.0800000000000001E-2</v>
      </c>
    </row>
    <row r="204" spans="1:3">
      <c r="A204" s="164" t="s">
        <v>5859</v>
      </c>
      <c r="B204" s="164" t="s">
        <v>5843</v>
      </c>
      <c r="C204" s="176">
        <v>1.0800000000000001E-2</v>
      </c>
    </row>
    <row r="205" spans="1:3">
      <c r="A205" s="164" t="s">
        <v>5860</v>
      </c>
      <c r="B205" s="164" t="s">
        <v>5843</v>
      </c>
      <c r="C205" s="176">
        <v>1.0800000000000001E-2</v>
      </c>
    </row>
    <row r="206" spans="1:3">
      <c r="A206" s="164" t="s">
        <v>5861</v>
      </c>
      <c r="B206" s="164" t="s">
        <v>5843</v>
      </c>
      <c r="C206" s="176">
        <v>1.0800000000000001E-2</v>
      </c>
    </row>
    <row r="207" spans="1:3">
      <c r="A207" s="164" t="s">
        <v>5862</v>
      </c>
      <c r="B207" s="164" t="s">
        <v>5843</v>
      </c>
      <c r="C207" s="176">
        <v>1.0800000000000001E-2</v>
      </c>
    </row>
    <row r="208" spans="1:3">
      <c r="A208" s="164" t="s">
        <v>5863</v>
      </c>
      <c r="B208" s="164" t="s">
        <v>5843</v>
      </c>
      <c r="C208" s="176">
        <v>1.0800000000000001E-2</v>
      </c>
    </row>
    <row r="209" spans="1:3">
      <c r="A209" s="164" t="s">
        <v>5864</v>
      </c>
      <c r="B209" s="164" t="s">
        <v>5843</v>
      </c>
      <c r="C209" s="176">
        <v>1.0800000000000001E-2</v>
      </c>
    </row>
    <row r="210" spans="1:3">
      <c r="A210" s="164" t="s">
        <v>5865</v>
      </c>
      <c r="B210" s="164" t="s">
        <v>5843</v>
      </c>
      <c r="C210" s="176">
        <v>1.0800000000000001E-2</v>
      </c>
    </row>
    <row r="211" spans="1:3">
      <c r="A211" s="164" t="s">
        <v>5866</v>
      </c>
      <c r="B211" s="164" t="s">
        <v>5843</v>
      </c>
      <c r="C211" s="176">
        <v>1.0800000000000001E-2</v>
      </c>
    </row>
    <row r="212" spans="1:3">
      <c r="A212" s="164" t="s">
        <v>5867</v>
      </c>
      <c r="B212" s="164" t="s">
        <v>5843</v>
      </c>
      <c r="C212" s="176">
        <v>1.0800000000000001E-2</v>
      </c>
    </row>
    <row r="213" spans="1:3">
      <c r="A213" s="164" t="s">
        <v>5868</v>
      </c>
      <c r="B213" s="164" t="s">
        <v>5843</v>
      </c>
      <c r="C213" s="176">
        <v>1.0800000000000001E-2</v>
      </c>
    </row>
    <row r="214" spans="1:3">
      <c r="A214" s="164" t="s">
        <v>5869</v>
      </c>
      <c r="B214" s="164" t="s">
        <v>5843</v>
      </c>
      <c r="C214" s="176">
        <v>1.0800000000000001E-2</v>
      </c>
    </row>
    <row r="215" spans="1:3">
      <c r="A215" s="174" t="s">
        <v>5870</v>
      </c>
      <c r="B215" s="174" t="s">
        <v>5871</v>
      </c>
      <c r="C215" s="175">
        <v>0.15384615400000001</v>
      </c>
    </row>
    <row r="216" spans="1:3">
      <c r="A216" s="174" t="s">
        <v>5872</v>
      </c>
      <c r="B216" s="174" t="s">
        <v>5871</v>
      </c>
      <c r="C216" s="175">
        <v>0.15384615400000001</v>
      </c>
    </row>
    <row r="217" spans="1:3">
      <c r="A217" s="164" t="s">
        <v>5873</v>
      </c>
      <c r="B217" s="164" t="s">
        <v>5874</v>
      </c>
      <c r="C217" s="176">
        <v>0.25</v>
      </c>
    </row>
    <row r="218" spans="1:3">
      <c r="A218" s="174" t="s">
        <v>5875</v>
      </c>
      <c r="B218" s="174" t="s">
        <v>5876</v>
      </c>
      <c r="C218" s="175">
        <v>4.2857143E-2</v>
      </c>
    </row>
    <row r="219" spans="1:3">
      <c r="A219" s="174" t="s">
        <v>5877</v>
      </c>
      <c r="B219" s="174" t="s">
        <v>5876</v>
      </c>
      <c r="C219" s="175">
        <v>4.2857143E-2</v>
      </c>
    </row>
    <row r="220" spans="1:3">
      <c r="A220" s="174" t="s">
        <v>5878</v>
      </c>
      <c r="B220" s="174" t="s">
        <v>5876</v>
      </c>
      <c r="C220" s="175">
        <v>4.2857143E-2</v>
      </c>
    </row>
    <row r="221" spans="1:3">
      <c r="A221" s="164" t="s">
        <v>5879</v>
      </c>
      <c r="B221" s="164" t="s">
        <v>5880</v>
      </c>
      <c r="C221" s="176">
        <v>1</v>
      </c>
    </row>
    <row r="222" spans="1:3">
      <c r="A222" s="174" t="s">
        <v>6482</v>
      </c>
      <c r="B222" s="174" t="s">
        <v>5881</v>
      </c>
      <c r="C222" s="175">
        <v>5.7142856999999998E-2</v>
      </c>
    </row>
    <row r="223" spans="1:3">
      <c r="A223" s="174" t="s">
        <v>5882</v>
      </c>
      <c r="B223" s="174" t="s">
        <v>5881</v>
      </c>
      <c r="C223" s="175">
        <v>5.7142856999999998E-2</v>
      </c>
    </row>
    <row r="224" spans="1:3">
      <c r="A224" s="174" t="s">
        <v>5883</v>
      </c>
      <c r="B224" s="174" t="s">
        <v>5881</v>
      </c>
      <c r="C224" s="175">
        <v>5.7142856999999998E-2</v>
      </c>
    </row>
    <row r="225" spans="1:3">
      <c r="A225" s="174" t="s">
        <v>5884</v>
      </c>
      <c r="B225" s="174" t="s">
        <v>5881</v>
      </c>
      <c r="C225" s="175">
        <v>5.7142856999999998E-2</v>
      </c>
    </row>
    <row r="226" spans="1:3">
      <c r="A226" s="164" t="s">
        <v>5885</v>
      </c>
      <c r="B226" s="164" t="s">
        <v>5886</v>
      </c>
      <c r="C226" s="176">
        <v>5.7142856999999998E-2</v>
      </c>
    </row>
    <row r="227" spans="1:3">
      <c r="A227" s="164" t="s">
        <v>5887</v>
      </c>
      <c r="B227" s="164" t="s">
        <v>5886</v>
      </c>
      <c r="C227" s="176">
        <v>5.7142856999999998E-2</v>
      </c>
    </row>
    <row r="228" spans="1:3">
      <c r="A228" s="174" t="s">
        <v>5888</v>
      </c>
      <c r="B228" s="174" t="s">
        <v>5889</v>
      </c>
      <c r="C228" s="175">
        <v>1.2779553000000001E-2</v>
      </c>
    </row>
    <row r="229" spans="1:3">
      <c r="A229" s="174" t="s">
        <v>5890</v>
      </c>
      <c r="B229" s="174" t="s">
        <v>5889</v>
      </c>
      <c r="C229" s="175">
        <v>1.2779553000000001E-2</v>
      </c>
    </row>
    <row r="230" spans="1:3">
      <c r="A230" s="174" t="s">
        <v>5891</v>
      </c>
      <c r="B230" s="174" t="s">
        <v>5889</v>
      </c>
      <c r="C230" s="175">
        <v>1.2779553000000001E-2</v>
      </c>
    </row>
    <row r="231" spans="1:3">
      <c r="A231" s="174" t="s">
        <v>5892</v>
      </c>
      <c r="B231" s="174" t="s">
        <v>5889</v>
      </c>
      <c r="C231" s="175">
        <v>1.2779553000000001E-2</v>
      </c>
    </row>
    <row r="232" spans="1:3">
      <c r="A232" s="164" t="s">
        <v>6483</v>
      </c>
      <c r="B232" s="164" t="s">
        <v>5893</v>
      </c>
      <c r="C232" s="176">
        <v>2.3622047E-2</v>
      </c>
    </row>
    <row r="233" spans="1:3">
      <c r="A233" s="164" t="s">
        <v>6484</v>
      </c>
      <c r="B233" s="164" t="s">
        <v>5893</v>
      </c>
      <c r="C233" s="176">
        <v>2.3622047E-2</v>
      </c>
    </row>
    <row r="234" spans="1:3">
      <c r="A234" s="164" t="s">
        <v>5894</v>
      </c>
      <c r="B234" s="164" t="s">
        <v>5893</v>
      </c>
      <c r="C234" s="176">
        <v>2.3622047E-2</v>
      </c>
    </row>
    <row r="235" spans="1:3">
      <c r="A235" s="164" t="s">
        <v>5895</v>
      </c>
      <c r="B235" s="164" t="s">
        <v>5893</v>
      </c>
      <c r="C235" s="176">
        <v>2.3622047E-2</v>
      </c>
    </row>
    <row r="236" spans="1:3">
      <c r="A236" s="164" t="s">
        <v>5942</v>
      </c>
      <c r="B236" s="164" t="s">
        <v>5893</v>
      </c>
      <c r="C236" s="176">
        <v>2.3622047E-2</v>
      </c>
    </row>
    <row r="237" spans="1:3">
      <c r="A237" s="164" t="s">
        <v>5896</v>
      </c>
      <c r="B237" s="164" t="s">
        <v>5893</v>
      </c>
      <c r="C237" s="176">
        <v>2.3622047E-2</v>
      </c>
    </row>
    <row r="238" spans="1:3">
      <c r="A238" s="174" t="s">
        <v>5897</v>
      </c>
      <c r="B238" s="174" t="s">
        <v>5898</v>
      </c>
      <c r="C238" s="175">
        <v>3.8461538000000003E-2</v>
      </c>
    </row>
    <row r="239" spans="1:3">
      <c r="A239" s="174" t="s">
        <v>5899</v>
      </c>
      <c r="B239" s="174" t="s">
        <v>5898</v>
      </c>
      <c r="C239" s="175">
        <v>3.8461538000000003E-2</v>
      </c>
    </row>
    <row r="240" spans="1:3">
      <c r="A240" s="164" t="s">
        <v>5900</v>
      </c>
      <c r="B240" s="164" t="s">
        <v>5901</v>
      </c>
      <c r="C240" s="176">
        <v>0.66666666699999999</v>
      </c>
    </row>
    <row r="241" spans="1:3">
      <c r="A241" s="164" t="s">
        <v>5902</v>
      </c>
      <c r="B241" s="164" t="s">
        <v>5901</v>
      </c>
      <c r="C241" s="176">
        <v>0.66666666699999999</v>
      </c>
    </row>
    <row r="242" spans="1:3">
      <c r="A242" s="164" t="s">
        <v>5903</v>
      </c>
      <c r="B242" s="164" t="s">
        <v>5901</v>
      </c>
      <c r="C242" s="176">
        <v>0.66666666699999999</v>
      </c>
    </row>
    <row r="243" spans="1:3">
      <c r="A243" s="164" t="s">
        <v>5904</v>
      </c>
      <c r="B243" s="164" t="s">
        <v>5901</v>
      </c>
      <c r="C243" s="176">
        <v>0.66666666699999999</v>
      </c>
    </row>
    <row r="244" spans="1:3">
      <c r="A244" s="174" t="s">
        <v>5905</v>
      </c>
      <c r="B244" s="174" t="s">
        <v>5906</v>
      </c>
      <c r="C244" s="175">
        <v>4.5454544999999999E-2</v>
      </c>
    </row>
    <row r="245" spans="1:3">
      <c r="A245" s="174" t="s">
        <v>5907</v>
      </c>
      <c r="B245" s="174" t="s">
        <v>5906</v>
      </c>
      <c r="C245" s="175">
        <v>4.5454544999999999E-2</v>
      </c>
    </row>
    <row r="246" spans="1:3">
      <c r="A246" s="164" t="s">
        <v>5908</v>
      </c>
      <c r="B246" s="164" t="s">
        <v>5909</v>
      </c>
      <c r="C246" s="176">
        <v>1</v>
      </c>
    </row>
    <row r="247" spans="1:3">
      <c r="A247" s="174" t="s">
        <v>5910</v>
      </c>
      <c r="B247" s="174" t="s">
        <v>5911</v>
      </c>
      <c r="C247" s="175">
        <v>4.3956044E-2</v>
      </c>
    </row>
    <row r="248" spans="1:3">
      <c r="A248" s="174" t="s">
        <v>5912</v>
      </c>
      <c r="B248" s="174" t="s">
        <v>5911</v>
      </c>
      <c r="C248" s="175">
        <v>4.3956044E-2</v>
      </c>
    </row>
    <row r="249" spans="1:3">
      <c r="A249" s="174" t="s">
        <v>5913</v>
      </c>
      <c r="B249" s="174" t="s">
        <v>5911</v>
      </c>
      <c r="C249" s="175">
        <v>4.3956044E-2</v>
      </c>
    </row>
    <row r="250" spans="1:3">
      <c r="A250" s="174" t="s">
        <v>5914</v>
      </c>
      <c r="B250" s="174" t="s">
        <v>5911</v>
      </c>
      <c r="C250" s="175">
        <v>4.3956044E-2</v>
      </c>
    </row>
    <row r="251" spans="1:3">
      <c r="A251" s="164" t="s">
        <v>5915</v>
      </c>
      <c r="B251" s="164" t="s">
        <v>5916</v>
      </c>
      <c r="C251" s="176">
        <v>5.5555555999999999E-2</v>
      </c>
    </row>
    <row r="252" spans="1:3">
      <c r="A252" s="164" t="s">
        <v>5917</v>
      </c>
      <c r="B252" s="164" t="s">
        <v>5916</v>
      </c>
      <c r="C252" s="176">
        <v>5.5555555999999999E-2</v>
      </c>
    </row>
    <row r="253" spans="1:3">
      <c r="A253" s="164" t="s">
        <v>5918</v>
      </c>
      <c r="B253" s="164" t="s">
        <v>5916</v>
      </c>
      <c r="C253" s="176">
        <v>5.5555555999999999E-2</v>
      </c>
    </row>
    <row r="254" spans="1:3">
      <c r="A254" s="174" t="s">
        <v>5919</v>
      </c>
      <c r="B254" s="174" t="s">
        <v>5920</v>
      </c>
      <c r="C254" s="175">
        <v>2.380952E-3</v>
      </c>
    </row>
    <row r="255" spans="1:3">
      <c r="A255" s="164" t="s">
        <v>5921</v>
      </c>
      <c r="B255" s="164" t="s">
        <v>5922</v>
      </c>
      <c r="C255" s="176">
        <v>1.7241379000000001E-2</v>
      </c>
    </row>
  </sheetData>
  <mergeCells count="2">
    <mergeCell ref="A3:C3"/>
    <mergeCell ref="A1:C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dimension ref="A1:H218"/>
  <sheetViews>
    <sheetView topLeftCell="A36" workbookViewId="0">
      <selection activeCell="D22" sqref="D22"/>
    </sheetView>
  </sheetViews>
  <sheetFormatPr defaultColWidth="11" defaultRowHeight="15.5"/>
  <cols>
    <col min="1" max="1" width="18.33203125" customWidth="1"/>
    <col min="2" max="2" width="13.33203125" customWidth="1"/>
    <col min="3" max="3" width="17.1640625" customWidth="1"/>
    <col min="4" max="4" width="31.6640625" customWidth="1"/>
    <col min="5" max="5" width="16.83203125" customWidth="1"/>
    <col min="6" max="6" width="24.6640625" customWidth="1"/>
    <col min="7" max="7" width="16" customWidth="1"/>
    <col min="8" max="8" width="20.5" customWidth="1"/>
  </cols>
  <sheetData>
    <row r="1" spans="1:8">
      <c r="A1" s="191" t="s">
        <v>6194</v>
      </c>
      <c r="B1" s="192"/>
      <c r="C1" s="192"/>
      <c r="D1" s="192"/>
      <c r="E1" s="193"/>
      <c r="F1" s="192"/>
      <c r="G1" s="192"/>
      <c r="H1" s="192"/>
    </row>
    <row r="2" spans="1:8" ht="16" thickBot="1">
      <c r="A2" s="191"/>
      <c r="B2" s="192"/>
      <c r="C2" s="192"/>
      <c r="D2" s="192"/>
      <c r="E2" s="193"/>
      <c r="F2" s="192"/>
      <c r="G2" s="192"/>
      <c r="H2" s="192"/>
    </row>
    <row r="3" spans="1:8" ht="16" thickBot="1">
      <c r="A3" s="201" t="s">
        <v>627</v>
      </c>
      <c r="B3" s="202" t="s">
        <v>5947</v>
      </c>
      <c r="C3" s="202" t="s">
        <v>6173</v>
      </c>
      <c r="D3" s="202" t="s">
        <v>6177</v>
      </c>
      <c r="E3" s="203" t="s">
        <v>6174</v>
      </c>
      <c r="F3" s="202" t="s">
        <v>6175</v>
      </c>
      <c r="G3" s="203" t="s">
        <v>5948</v>
      </c>
      <c r="H3" s="202" t="s">
        <v>6176</v>
      </c>
    </row>
    <row r="4" spans="1:8">
      <c r="A4" s="204" t="s">
        <v>5949</v>
      </c>
      <c r="B4" s="194">
        <v>1</v>
      </c>
      <c r="C4" s="194">
        <v>1</v>
      </c>
      <c r="D4" s="194">
        <v>0</v>
      </c>
      <c r="E4" s="194">
        <v>0</v>
      </c>
      <c r="F4" s="194">
        <v>0</v>
      </c>
      <c r="G4" s="194" t="s">
        <v>328</v>
      </c>
      <c r="H4" s="194">
        <v>0</v>
      </c>
    </row>
    <row r="5" spans="1:8">
      <c r="A5" s="204" t="s">
        <v>5950</v>
      </c>
      <c r="B5" s="194">
        <v>1</v>
      </c>
      <c r="C5" s="194">
        <v>0</v>
      </c>
      <c r="D5" s="194">
        <v>0</v>
      </c>
      <c r="E5" s="194">
        <v>0</v>
      </c>
      <c r="F5" s="194">
        <v>0</v>
      </c>
      <c r="G5" s="194" t="s">
        <v>328</v>
      </c>
      <c r="H5" s="194">
        <v>0</v>
      </c>
    </row>
    <row r="6" spans="1:8">
      <c r="A6" s="205" t="s">
        <v>5951</v>
      </c>
      <c r="B6" s="194">
        <v>1</v>
      </c>
      <c r="C6" s="194">
        <v>0</v>
      </c>
      <c r="D6" s="194">
        <v>1</v>
      </c>
      <c r="E6" s="194">
        <v>0</v>
      </c>
      <c r="F6" s="194">
        <v>1</v>
      </c>
      <c r="G6" s="194" t="s">
        <v>328</v>
      </c>
      <c r="H6" s="194">
        <v>0</v>
      </c>
    </row>
    <row r="7" spans="1:8">
      <c r="A7" s="206" t="s">
        <v>5952</v>
      </c>
      <c r="B7" s="194">
        <v>0</v>
      </c>
      <c r="C7" s="194">
        <v>0</v>
      </c>
      <c r="D7" s="194">
        <v>0</v>
      </c>
      <c r="E7" s="194">
        <v>0</v>
      </c>
      <c r="F7" s="194">
        <v>1</v>
      </c>
      <c r="G7" s="194">
        <v>1</v>
      </c>
      <c r="H7" s="194">
        <v>0</v>
      </c>
    </row>
    <row r="8" spans="1:8">
      <c r="A8" s="204" t="s">
        <v>5953</v>
      </c>
      <c r="B8" s="194">
        <v>0</v>
      </c>
      <c r="C8" s="194">
        <v>0</v>
      </c>
      <c r="D8" s="194">
        <v>0</v>
      </c>
      <c r="E8" s="194">
        <v>0</v>
      </c>
      <c r="F8" s="194">
        <v>0</v>
      </c>
      <c r="G8" s="194">
        <v>1</v>
      </c>
      <c r="H8" s="194">
        <v>0</v>
      </c>
    </row>
    <row r="9" spans="1:8">
      <c r="A9" s="206" t="s">
        <v>5954</v>
      </c>
      <c r="B9" s="194">
        <v>0</v>
      </c>
      <c r="C9" s="194" t="s">
        <v>5961</v>
      </c>
      <c r="D9" s="194">
        <v>0</v>
      </c>
      <c r="E9" s="194">
        <v>5</v>
      </c>
      <c r="F9" s="194">
        <v>0</v>
      </c>
      <c r="G9" s="194">
        <v>1</v>
      </c>
      <c r="H9" s="194">
        <v>0</v>
      </c>
    </row>
    <row r="10" spans="1:8">
      <c r="A10" s="206" t="s">
        <v>5955</v>
      </c>
      <c r="B10" s="194">
        <v>1</v>
      </c>
      <c r="C10" s="194">
        <v>1</v>
      </c>
      <c r="D10" s="194">
        <v>1</v>
      </c>
      <c r="E10" s="194">
        <v>4</v>
      </c>
      <c r="F10" s="194">
        <v>1</v>
      </c>
      <c r="G10" s="194">
        <v>1</v>
      </c>
      <c r="H10" s="194">
        <v>0</v>
      </c>
    </row>
    <row r="11" spans="1:8">
      <c r="A11" s="205" t="s">
        <v>5956</v>
      </c>
      <c r="B11" s="194">
        <v>0</v>
      </c>
      <c r="C11" s="194">
        <v>1</v>
      </c>
      <c r="D11" s="194">
        <v>0</v>
      </c>
      <c r="E11" s="194">
        <v>4</v>
      </c>
      <c r="F11" s="194">
        <v>1</v>
      </c>
      <c r="G11" s="194">
        <v>1</v>
      </c>
      <c r="H11" s="194">
        <v>0</v>
      </c>
    </row>
    <row r="12" spans="1:8">
      <c r="A12" s="204" t="s">
        <v>5957</v>
      </c>
      <c r="B12" s="194">
        <v>0</v>
      </c>
      <c r="C12" s="194">
        <v>0</v>
      </c>
      <c r="D12" s="194">
        <v>0</v>
      </c>
      <c r="E12" s="194">
        <v>4</v>
      </c>
      <c r="F12" s="194">
        <v>1</v>
      </c>
      <c r="G12" s="194">
        <v>1</v>
      </c>
      <c r="H12" s="194">
        <v>0</v>
      </c>
    </row>
    <row r="13" spans="1:8">
      <c r="A13" s="204" t="s">
        <v>5958</v>
      </c>
      <c r="B13" s="194">
        <v>0</v>
      </c>
      <c r="C13" s="194">
        <v>1</v>
      </c>
      <c r="D13" s="194">
        <v>0</v>
      </c>
      <c r="E13" s="194">
        <v>0</v>
      </c>
      <c r="F13" s="194">
        <v>0</v>
      </c>
      <c r="G13" s="194">
        <v>1</v>
      </c>
      <c r="H13" s="194">
        <v>0</v>
      </c>
    </row>
    <row r="14" spans="1:8">
      <c r="A14" s="206" t="s">
        <v>5959</v>
      </c>
      <c r="B14" s="194">
        <v>0</v>
      </c>
      <c r="C14" s="194">
        <v>0</v>
      </c>
      <c r="D14" s="194" t="s">
        <v>5961</v>
      </c>
      <c r="E14" s="194">
        <v>4</v>
      </c>
      <c r="F14" s="194">
        <v>1</v>
      </c>
      <c r="G14" s="194">
        <v>1</v>
      </c>
      <c r="H14" s="194">
        <v>0</v>
      </c>
    </row>
    <row r="15" spans="1:8">
      <c r="A15" s="204" t="s">
        <v>5960</v>
      </c>
      <c r="B15" s="194" t="s">
        <v>5961</v>
      </c>
      <c r="C15" s="194">
        <v>0</v>
      </c>
      <c r="D15" s="194" t="s">
        <v>5961</v>
      </c>
      <c r="E15" s="194">
        <v>4</v>
      </c>
      <c r="F15" s="194" t="s">
        <v>5961</v>
      </c>
      <c r="G15" s="194">
        <v>1</v>
      </c>
      <c r="H15" s="194">
        <v>0</v>
      </c>
    </row>
    <row r="16" spans="1:8">
      <c r="A16" s="204" t="s">
        <v>5962</v>
      </c>
      <c r="B16" s="194" t="s">
        <v>5961</v>
      </c>
      <c r="C16" s="194">
        <v>1</v>
      </c>
      <c r="D16" s="194">
        <v>0</v>
      </c>
      <c r="E16" s="194">
        <v>4</v>
      </c>
      <c r="F16" s="194" t="s">
        <v>5961</v>
      </c>
      <c r="G16" s="194">
        <v>1</v>
      </c>
      <c r="H16" s="194">
        <v>0</v>
      </c>
    </row>
    <row r="17" spans="1:8">
      <c r="A17" s="204" t="s">
        <v>5963</v>
      </c>
      <c r="B17" s="194">
        <v>0</v>
      </c>
      <c r="C17" s="194">
        <v>1</v>
      </c>
      <c r="D17" s="194">
        <v>0</v>
      </c>
      <c r="E17" s="194">
        <v>0</v>
      </c>
      <c r="F17" s="194">
        <v>0</v>
      </c>
      <c r="G17" s="194">
        <v>1</v>
      </c>
      <c r="H17" s="194">
        <v>0</v>
      </c>
    </row>
    <row r="18" spans="1:8">
      <c r="A18" s="204" t="s">
        <v>5964</v>
      </c>
      <c r="B18" s="194">
        <v>1</v>
      </c>
      <c r="C18" s="194">
        <v>0</v>
      </c>
      <c r="D18" s="194">
        <v>0</v>
      </c>
      <c r="E18" s="194" t="s">
        <v>6170</v>
      </c>
      <c r="F18" s="194" t="s">
        <v>5961</v>
      </c>
      <c r="G18" s="194">
        <v>1</v>
      </c>
      <c r="H18" s="194">
        <v>0</v>
      </c>
    </row>
    <row r="19" spans="1:8">
      <c r="A19" s="204" t="s">
        <v>5965</v>
      </c>
      <c r="B19" s="194" t="s">
        <v>5961</v>
      </c>
      <c r="C19" s="194">
        <v>1</v>
      </c>
      <c r="D19" s="194">
        <v>0</v>
      </c>
      <c r="E19" s="194">
        <v>0</v>
      </c>
      <c r="F19" s="194">
        <v>0</v>
      </c>
      <c r="G19" s="194">
        <v>1</v>
      </c>
      <c r="H19" s="194">
        <v>0</v>
      </c>
    </row>
    <row r="20" spans="1:8">
      <c r="A20" s="204" t="s">
        <v>5966</v>
      </c>
      <c r="B20" s="194" t="s">
        <v>5961</v>
      </c>
      <c r="C20" s="194">
        <v>0</v>
      </c>
      <c r="D20" s="194" t="s">
        <v>5961</v>
      </c>
      <c r="E20" s="194">
        <v>4</v>
      </c>
      <c r="F20" s="194" t="s">
        <v>5961</v>
      </c>
      <c r="G20" s="194">
        <v>3</v>
      </c>
      <c r="H20" s="194">
        <v>0</v>
      </c>
    </row>
    <row r="21" spans="1:8">
      <c r="A21" s="204" t="s">
        <v>5967</v>
      </c>
      <c r="B21" s="194">
        <v>1</v>
      </c>
      <c r="C21" s="194">
        <v>1</v>
      </c>
      <c r="D21" s="194">
        <v>1</v>
      </c>
      <c r="E21" s="194">
        <v>4</v>
      </c>
      <c r="F21" s="194">
        <v>1</v>
      </c>
      <c r="G21" s="194">
        <v>0</v>
      </c>
      <c r="H21" s="194">
        <v>0</v>
      </c>
    </row>
    <row r="22" spans="1:8">
      <c r="A22" s="207" t="s">
        <v>6162</v>
      </c>
      <c r="B22" s="194">
        <v>1</v>
      </c>
      <c r="C22" s="194">
        <v>0</v>
      </c>
      <c r="D22" s="194">
        <v>1</v>
      </c>
      <c r="E22" s="194">
        <v>4</v>
      </c>
      <c r="F22" s="194">
        <v>1</v>
      </c>
      <c r="G22" s="194">
        <v>1</v>
      </c>
      <c r="H22" s="194">
        <v>0</v>
      </c>
    </row>
    <row r="23" spans="1:8">
      <c r="A23" s="207" t="s">
        <v>6163</v>
      </c>
      <c r="B23" s="194">
        <v>1</v>
      </c>
      <c r="C23" s="194">
        <v>0</v>
      </c>
      <c r="D23" s="194">
        <v>1</v>
      </c>
      <c r="E23" s="194">
        <v>4</v>
      </c>
      <c r="F23" s="194">
        <v>1</v>
      </c>
      <c r="G23" s="194">
        <v>1</v>
      </c>
      <c r="H23" s="194">
        <v>0</v>
      </c>
    </row>
    <row r="24" spans="1:8">
      <c r="A24" s="204" t="s">
        <v>5968</v>
      </c>
      <c r="B24" s="194">
        <v>1</v>
      </c>
      <c r="C24" s="194">
        <v>0</v>
      </c>
      <c r="D24" s="194">
        <v>1</v>
      </c>
      <c r="E24" s="194">
        <v>4</v>
      </c>
      <c r="F24" s="194">
        <v>1</v>
      </c>
      <c r="G24" s="194">
        <v>1</v>
      </c>
      <c r="H24" s="194">
        <v>0</v>
      </c>
    </row>
    <row r="25" spans="1:8">
      <c r="A25" s="206" t="s">
        <v>5969</v>
      </c>
      <c r="B25" s="194">
        <v>0</v>
      </c>
      <c r="C25" s="194">
        <v>0</v>
      </c>
      <c r="D25" s="194">
        <v>0</v>
      </c>
      <c r="E25" s="194">
        <v>0</v>
      </c>
      <c r="F25" s="194">
        <v>0</v>
      </c>
      <c r="G25" s="195" t="s">
        <v>5970</v>
      </c>
      <c r="H25" s="194">
        <v>1</v>
      </c>
    </row>
    <row r="26" spans="1:8">
      <c r="A26" s="206" t="s">
        <v>5971</v>
      </c>
      <c r="B26" s="194">
        <v>0</v>
      </c>
      <c r="C26" s="194">
        <v>0</v>
      </c>
      <c r="D26" s="194">
        <v>0</v>
      </c>
      <c r="E26" s="194">
        <v>0</v>
      </c>
      <c r="F26" s="194">
        <v>0</v>
      </c>
      <c r="G26" s="194">
        <v>1</v>
      </c>
      <c r="H26" s="194" t="s">
        <v>5961</v>
      </c>
    </row>
    <row r="27" spans="1:8">
      <c r="A27" s="204" t="s">
        <v>5972</v>
      </c>
      <c r="B27" s="194">
        <v>0</v>
      </c>
      <c r="C27" s="194" t="s">
        <v>5961</v>
      </c>
      <c r="D27" s="194">
        <v>0</v>
      </c>
      <c r="E27" s="194">
        <v>0</v>
      </c>
      <c r="F27" s="194">
        <v>0</v>
      </c>
      <c r="G27" s="194">
        <v>1</v>
      </c>
      <c r="H27" s="194">
        <v>0</v>
      </c>
    </row>
    <row r="28" spans="1:8">
      <c r="A28" s="204" t="s">
        <v>5973</v>
      </c>
      <c r="B28" s="194">
        <v>1</v>
      </c>
      <c r="C28" s="194">
        <v>1</v>
      </c>
      <c r="D28" s="194">
        <v>0</v>
      </c>
      <c r="E28" s="194">
        <v>0</v>
      </c>
      <c r="F28" s="194">
        <v>0</v>
      </c>
      <c r="G28" s="194">
        <v>3</v>
      </c>
      <c r="H28" s="194">
        <v>0</v>
      </c>
    </row>
    <row r="29" spans="1:8">
      <c r="A29" s="204" t="s">
        <v>5974</v>
      </c>
      <c r="B29" s="194" t="s">
        <v>5961</v>
      </c>
      <c r="C29" s="194">
        <v>1</v>
      </c>
      <c r="D29" s="194">
        <v>1</v>
      </c>
      <c r="E29" s="194">
        <v>2</v>
      </c>
      <c r="F29" s="194">
        <v>1</v>
      </c>
      <c r="G29" s="195" t="s">
        <v>5975</v>
      </c>
      <c r="H29" s="194">
        <v>0</v>
      </c>
    </row>
    <row r="30" spans="1:8">
      <c r="A30" s="204" t="s">
        <v>5976</v>
      </c>
      <c r="B30" s="194">
        <v>0</v>
      </c>
      <c r="C30" s="194">
        <v>1</v>
      </c>
      <c r="D30" s="194">
        <v>0</v>
      </c>
      <c r="E30" s="194">
        <v>0</v>
      </c>
      <c r="F30" s="194">
        <v>0</v>
      </c>
      <c r="G30" s="195" t="s">
        <v>5975</v>
      </c>
      <c r="H30" s="194">
        <v>0</v>
      </c>
    </row>
    <row r="31" spans="1:8">
      <c r="A31" s="204" t="s">
        <v>5977</v>
      </c>
      <c r="B31" s="194">
        <v>1</v>
      </c>
      <c r="C31" s="194">
        <v>1</v>
      </c>
      <c r="D31" s="194">
        <v>0</v>
      </c>
      <c r="E31" s="194">
        <v>0</v>
      </c>
      <c r="F31" s="194">
        <v>0</v>
      </c>
      <c r="G31" s="195" t="s">
        <v>5975</v>
      </c>
      <c r="H31" s="194">
        <v>0</v>
      </c>
    </row>
    <row r="32" spans="1:8">
      <c r="A32" s="204" t="s">
        <v>5978</v>
      </c>
      <c r="B32" s="194">
        <v>1</v>
      </c>
      <c r="C32" s="194">
        <v>0</v>
      </c>
      <c r="D32" s="194">
        <v>0</v>
      </c>
      <c r="E32" s="194">
        <v>0</v>
      </c>
      <c r="F32" s="194">
        <v>0</v>
      </c>
      <c r="G32" s="196" t="s">
        <v>5979</v>
      </c>
      <c r="H32" s="194">
        <v>0</v>
      </c>
    </row>
    <row r="33" spans="1:8">
      <c r="A33" s="204" t="s">
        <v>5980</v>
      </c>
      <c r="B33" s="194">
        <v>1</v>
      </c>
      <c r="C33" s="194">
        <v>1</v>
      </c>
      <c r="D33" s="194">
        <v>0</v>
      </c>
      <c r="E33" s="194">
        <v>0</v>
      </c>
      <c r="F33" s="194">
        <v>0</v>
      </c>
      <c r="G33" s="194">
        <v>1</v>
      </c>
      <c r="H33" s="194">
        <v>0</v>
      </c>
    </row>
    <row r="34" spans="1:8">
      <c r="A34" s="204" t="s">
        <v>5981</v>
      </c>
      <c r="B34" s="194">
        <v>1</v>
      </c>
      <c r="C34" s="194">
        <v>0</v>
      </c>
      <c r="D34" s="194">
        <v>0</v>
      </c>
      <c r="E34" s="194">
        <v>5</v>
      </c>
      <c r="F34" s="194">
        <v>0</v>
      </c>
      <c r="G34" s="194">
        <v>1</v>
      </c>
      <c r="H34" s="194">
        <v>0</v>
      </c>
    </row>
    <row r="35" spans="1:8">
      <c r="A35" s="206" t="s">
        <v>5982</v>
      </c>
      <c r="B35" s="194">
        <v>0</v>
      </c>
      <c r="C35" s="194">
        <v>0</v>
      </c>
      <c r="D35" s="194">
        <v>0</v>
      </c>
      <c r="E35" s="194">
        <v>2</v>
      </c>
      <c r="F35" s="194">
        <v>0</v>
      </c>
      <c r="G35" s="195" t="s">
        <v>5975</v>
      </c>
      <c r="H35" s="194">
        <v>0</v>
      </c>
    </row>
    <row r="36" spans="1:8">
      <c r="A36" s="204" t="s">
        <v>5984</v>
      </c>
      <c r="B36" s="194">
        <v>1</v>
      </c>
      <c r="C36" s="194">
        <v>0</v>
      </c>
      <c r="D36" s="194">
        <v>1</v>
      </c>
      <c r="E36" s="194">
        <v>2</v>
      </c>
      <c r="F36" s="194">
        <v>1</v>
      </c>
      <c r="G36" s="194">
        <v>2</v>
      </c>
      <c r="H36" s="194">
        <v>0</v>
      </c>
    </row>
    <row r="37" spans="1:8">
      <c r="A37" s="204" t="s">
        <v>5985</v>
      </c>
      <c r="B37" s="194" t="s">
        <v>5961</v>
      </c>
      <c r="C37" s="194">
        <v>0</v>
      </c>
      <c r="D37" s="194">
        <v>1</v>
      </c>
      <c r="E37" s="194">
        <v>2</v>
      </c>
      <c r="F37" s="194">
        <v>1</v>
      </c>
      <c r="G37" s="194">
        <v>2</v>
      </c>
      <c r="H37" s="194">
        <v>0</v>
      </c>
    </row>
    <row r="38" spans="1:8">
      <c r="A38" s="204" t="s">
        <v>5986</v>
      </c>
      <c r="B38" s="194">
        <v>1</v>
      </c>
      <c r="C38" s="194">
        <v>0</v>
      </c>
      <c r="D38" s="194">
        <v>1</v>
      </c>
      <c r="E38" s="194">
        <v>2</v>
      </c>
      <c r="F38" s="194">
        <v>1</v>
      </c>
      <c r="G38" s="194" t="s">
        <v>5979</v>
      </c>
      <c r="H38" s="194">
        <v>0</v>
      </c>
    </row>
    <row r="39" spans="1:8">
      <c r="A39" s="206" t="s">
        <v>5987</v>
      </c>
      <c r="B39" s="194">
        <v>1</v>
      </c>
      <c r="C39" s="194">
        <v>0</v>
      </c>
      <c r="D39" s="194">
        <v>1</v>
      </c>
      <c r="E39" s="194">
        <v>1</v>
      </c>
      <c r="F39" s="194">
        <v>0</v>
      </c>
      <c r="G39" s="194">
        <v>0</v>
      </c>
      <c r="H39" s="194">
        <v>0</v>
      </c>
    </row>
    <row r="40" spans="1:8">
      <c r="A40" s="204" t="s">
        <v>5988</v>
      </c>
      <c r="B40" s="194" t="s">
        <v>5961</v>
      </c>
      <c r="C40" s="194">
        <v>1</v>
      </c>
      <c r="D40" s="194">
        <v>1</v>
      </c>
      <c r="E40" s="195" t="s">
        <v>5975</v>
      </c>
      <c r="F40" s="194">
        <v>1</v>
      </c>
      <c r="G40" s="194">
        <v>1</v>
      </c>
      <c r="H40" s="194">
        <v>0</v>
      </c>
    </row>
    <row r="41" spans="1:8">
      <c r="A41" s="204" t="s">
        <v>5989</v>
      </c>
      <c r="B41" s="194">
        <v>1</v>
      </c>
      <c r="C41" s="194">
        <v>1</v>
      </c>
      <c r="D41" s="194" t="s">
        <v>5961</v>
      </c>
      <c r="E41" s="194" t="s">
        <v>6171</v>
      </c>
      <c r="F41" s="194" t="s">
        <v>5961</v>
      </c>
      <c r="G41" s="194">
        <v>1</v>
      </c>
      <c r="H41" s="194">
        <v>0</v>
      </c>
    </row>
    <row r="42" spans="1:8">
      <c r="A42" s="204" t="s">
        <v>5990</v>
      </c>
      <c r="B42" s="194" t="s">
        <v>5961</v>
      </c>
      <c r="C42" s="194">
        <v>1</v>
      </c>
      <c r="D42" s="194">
        <v>1</v>
      </c>
      <c r="E42" s="194" t="s">
        <v>6171</v>
      </c>
      <c r="F42" s="194">
        <v>1</v>
      </c>
      <c r="G42" s="194">
        <v>1</v>
      </c>
      <c r="H42" s="194">
        <v>0</v>
      </c>
    </row>
    <row r="43" spans="1:8">
      <c r="A43" s="204" t="s">
        <v>5991</v>
      </c>
      <c r="B43" s="194">
        <v>1</v>
      </c>
      <c r="C43" s="194">
        <v>1</v>
      </c>
      <c r="D43" s="194">
        <v>1</v>
      </c>
      <c r="E43" s="194">
        <v>2</v>
      </c>
      <c r="F43" s="194">
        <v>1</v>
      </c>
      <c r="G43" s="194">
        <v>1</v>
      </c>
      <c r="H43" s="194">
        <v>0</v>
      </c>
    </row>
    <row r="44" spans="1:8">
      <c r="A44" s="204" t="s">
        <v>5992</v>
      </c>
      <c r="B44" s="194">
        <v>1</v>
      </c>
      <c r="C44" s="194">
        <v>1</v>
      </c>
      <c r="D44" s="194">
        <v>1</v>
      </c>
      <c r="E44" s="194">
        <v>2</v>
      </c>
      <c r="F44" s="194">
        <v>1</v>
      </c>
      <c r="G44" s="194">
        <v>1</v>
      </c>
      <c r="H44" s="194">
        <v>0</v>
      </c>
    </row>
    <row r="45" spans="1:8">
      <c r="A45" s="204" t="s">
        <v>5993</v>
      </c>
      <c r="B45" s="194" t="s">
        <v>5961</v>
      </c>
      <c r="C45" s="194">
        <v>1</v>
      </c>
      <c r="D45" s="194">
        <v>1</v>
      </c>
      <c r="E45" s="194">
        <v>2</v>
      </c>
      <c r="F45" s="194">
        <v>1</v>
      </c>
      <c r="G45" s="194">
        <v>1</v>
      </c>
      <c r="H45" s="194">
        <v>0</v>
      </c>
    </row>
    <row r="46" spans="1:8">
      <c r="A46" s="204" t="s">
        <v>5994</v>
      </c>
      <c r="B46" s="194" t="s">
        <v>5961</v>
      </c>
      <c r="C46" s="194">
        <v>1</v>
      </c>
      <c r="D46" s="194">
        <v>1</v>
      </c>
      <c r="E46" s="194">
        <v>2</v>
      </c>
      <c r="F46" s="194">
        <v>1</v>
      </c>
      <c r="G46" s="194">
        <v>1</v>
      </c>
      <c r="H46" s="194">
        <v>0</v>
      </c>
    </row>
    <row r="47" spans="1:8">
      <c r="A47" s="204" t="s">
        <v>5995</v>
      </c>
      <c r="B47" s="194">
        <v>1</v>
      </c>
      <c r="C47" s="194">
        <v>1</v>
      </c>
      <c r="D47" s="194">
        <v>1</v>
      </c>
      <c r="E47" s="194">
        <v>2</v>
      </c>
      <c r="F47" s="194">
        <v>1</v>
      </c>
      <c r="G47" s="194">
        <v>1</v>
      </c>
      <c r="H47" s="194">
        <v>0</v>
      </c>
    </row>
    <row r="48" spans="1:8">
      <c r="A48" s="204" t="s">
        <v>5996</v>
      </c>
      <c r="B48" s="194" t="s">
        <v>5961</v>
      </c>
      <c r="C48" s="194">
        <v>1</v>
      </c>
      <c r="D48" s="194" t="s">
        <v>5961</v>
      </c>
      <c r="E48" s="194" t="s">
        <v>6171</v>
      </c>
      <c r="F48" s="194" t="s">
        <v>5961</v>
      </c>
      <c r="G48" s="194">
        <v>1</v>
      </c>
      <c r="H48" s="194">
        <v>0</v>
      </c>
    </row>
    <row r="49" spans="1:8">
      <c r="A49" s="206" t="s">
        <v>5997</v>
      </c>
      <c r="B49" s="194">
        <v>1</v>
      </c>
      <c r="C49" s="194">
        <v>1</v>
      </c>
      <c r="D49" s="194">
        <v>0</v>
      </c>
      <c r="E49" s="194">
        <v>0</v>
      </c>
      <c r="F49" s="194">
        <v>0</v>
      </c>
      <c r="G49" s="194">
        <v>1</v>
      </c>
      <c r="H49" s="194">
        <v>0</v>
      </c>
    </row>
    <row r="50" spans="1:8">
      <c r="A50" s="204" t="s">
        <v>5998</v>
      </c>
      <c r="B50" s="194" t="s">
        <v>5961</v>
      </c>
      <c r="C50" s="194">
        <v>1</v>
      </c>
      <c r="D50" s="194">
        <v>0</v>
      </c>
      <c r="E50" s="194">
        <v>0</v>
      </c>
      <c r="F50" s="194">
        <v>0</v>
      </c>
      <c r="G50" s="194">
        <v>1</v>
      </c>
      <c r="H50" s="194">
        <v>0</v>
      </c>
    </row>
    <row r="51" spans="1:8">
      <c r="A51" s="204" t="s">
        <v>5999</v>
      </c>
      <c r="B51" s="194">
        <v>1</v>
      </c>
      <c r="C51" s="194">
        <v>1</v>
      </c>
      <c r="D51" s="194">
        <v>1</v>
      </c>
      <c r="E51" s="194">
        <v>2</v>
      </c>
      <c r="F51" s="194">
        <v>1</v>
      </c>
      <c r="G51" s="194">
        <v>1</v>
      </c>
      <c r="H51" s="194">
        <v>0</v>
      </c>
    </row>
    <row r="52" spans="1:8">
      <c r="A52" s="207" t="s">
        <v>6485</v>
      </c>
      <c r="B52" s="194" t="s">
        <v>5961</v>
      </c>
      <c r="C52" s="194">
        <v>1</v>
      </c>
      <c r="D52" s="194" t="s">
        <v>5961</v>
      </c>
      <c r="E52" s="194" t="s">
        <v>6171</v>
      </c>
      <c r="F52" s="194" t="s">
        <v>5961</v>
      </c>
      <c r="G52" s="194">
        <v>1</v>
      </c>
      <c r="H52" s="194">
        <v>0</v>
      </c>
    </row>
    <row r="53" spans="1:8">
      <c r="A53" s="204" t="s">
        <v>6000</v>
      </c>
      <c r="B53" s="194">
        <v>1</v>
      </c>
      <c r="C53" s="194">
        <v>1</v>
      </c>
      <c r="D53" s="194" t="s">
        <v>5961</v>
      </c>
      <c r="E53" s="194" t="s">
        <v>5979</v>
      </c>
      <c r="F53" s="194" t="s">
        <v>5961</v>
      </c>
      <c r="G53" s="194">
        <v>1</v>
      </c>
      <c r="H53" s="194">
        <v>0</v>
      </c>
    </row>
    <row r="54" spans="1:8">
      <c r="A54" s="206" t="s">
        <v>6001</v>
      </c>
      <c r="B54" s="194">
        <v>1</v>
      </c>
      <c r="C54" s="194">
        <v>0</v>
      </c>
      <c r="D54" s="194">
        <v>1</v>
      </c>
      <c r="E54" s="194">
        <v>1</v>
      </c>
      <c r="F54" s="194">
        <v>1</v>
      </c>
      <c r="G54" s="194">
        <v>0</v>
      </c>
      <c r="H54" s="194">
        <v>0</v>
      </c>
    </row>
    <row r="55" spans="1:8">
      <c r="A55" s="204" t="s">
        <v>6002</v>
      </c>
      <c r="B55" s="194">
        <v>1</v>
      </c>
      <c r="C55" s="194">
        <v>0</v>
      </c>
      <c r="D55" s="194">
        <v>1</v>
      </c>
      <c r="E55" s="194" t="s">
        <v>5961</v>
      </c>
      <c r="F55" s="194">
        <v>0</v>
      </c>
      <c r="G55" s="194">
        <v>0</v>
      </c>
      <c r="H55" s="194">
        <v>0</v>
      </c>
    </row>
    <row r="56" spans="1:8">
      <c r="A56" s="204" t="s">
        <v>6003</v>
      </c>
      <c r="B56" s="194">
        <v>1</v>
      </c>
      <c r="C56" s="194">
        <v>0</v>
      </c>
      <c r="D56" s="194">
        <v>1</v>
      </c>
      <c r="E56" s="194" t="s">
        <v>6171</v>
      </c>
      <c r="F56" s="194" t="s">
        <v>5961</v>
      </c>
      <c r="G56" s="194">
        <v>0</v>
      </c>
      <c r="H56" s="194">
        <v>0</v>
      </c>
    </row>
    <row r="57" spans="1:8">
      <c r="A57" s="206" t="s">
        <v>6004</v>
      </c>
      <c r="B57" s="194">
        <v>1</v>
      </c>
      <c r="C57" s="194">
        <v>1</v>
      </c>
      <c r="D57" s="194">
        <v>1</v>
      </c>
      <c r="E57" s="194" t="s">
        <v>5979</v>
      </c>
      <c r="F57" s="194">
        <v>1</v>
      </c>
      <c r="G57" s="194">
        <v>2</v>
      </c>
      <c r="H57" s="194">
        <v>1</v>
      </c>
    </row>
    <row r="58" spans="1:8">
      <c r="A58" s="204" t="s">
        <v>6005</v>
      </c>
      <c r="B58" s="194">
        <v>1</v>
      </c>
      <c r="C58" s="194">
        <v>1</v>
      </c>
      <c r="D58" s="194">
        <v>1</v>
      </c>
      <c r="E58" s="194" t="s">
        <v>6171</v>
      </c>
      <c r="F58" s="194">
        <v>1</v>
      </c>
      <c r="G58" s="194" t="s">
        <v>5979</v>
      </c>
      <c r="H58" s="194">
        <v>0</v>
      </c>
    </row>
    <row r="59" spans="1:8">
      <c r="A59" s="204" t="s">
        <v>6006</v>
      </c>
      <c r="B59" s="194">
        <v>1</v>
      </c>
      <c r="C59" s="194">
        <v>1</v>
      </c>
      <c r="D59" s="194">
        <v>1</v>
      </c>
      <c r="E59" s="194">
        <v>2</v>
      </c>
      <c r="F59" s="194">
        <v>1</v>
      </c>
      <c r="G59" s="194">
        <v>0</v>
      </c>
      <c r="H59" s="194">
        <v>1</v>
      </c>
    </row>
    <row r="60" spans="1:8">
      <c r="A60" s="204" t="s">
        <v>6007</v>
      </c>
      <c r="B60" s="194">
        <v>1</v>
      </c>
      <c r="C60" s="194">
        <v>1</v>
      </c>
      <c r="D60" s="194">
        <v>1</v>
      </c>
      <c r="E60" s="194">
        <v>2</v>
      </c>
      <c r="F60" s="194">
        <v>1</v>
      </c>
      <c r="G60" s="194" t="s">
        <v>5979</v>
      </c>
      <c r="H60" s="194">
        <v>0</v>
      </c>
    </row>
    <row r="61" spans="1:8">
      <c r="A61" s="204" t="s">
        <v>6008</v>
      </c>
      <c r="B61" s="194">
        <v>1</v>
      </c>
      <c r="C61" s="194">
        <v>1</v>
      </c>
      <c r="D61" s="194">
        <v>1</v>
      </c>
      <c r="E61" s="194">
        <v>2</v>
      </c>
      <c r="F61" s="194">
        <v>1</v>
      </c>
      <c r="G61" s="194">
        <v>0</v>
      </c>
      <c r="H61" s="194">
        <v>0</v>
      </c>
    </row>
    <row r="62" spans="1:8">
      <c r="A62" s="205" t="s">
        <v>6009</v>
      </c>
      <c r="B62" s="194">
        <v>1</v>
      </c>
      <c r="C62" s="194">
        <v>1</v>
      </c>
      <c r="D62" s="194">
        <v>1</v>
      </c>
      <c r="E62" s="194" t="s">
        <v>5961</v>
      </c>
      <c r="F62" s="194">
        <v>1</v>
      </c>
      <c r="G62" s="194">
        <v>0</v>
      </c>
      <c r="H62" s="194" t="s">
        <v>5961</v>
      </c>
    </row>
    <row r="63" spans="1:8">
      <c r="A63" s="204" t="s">
        <v>6010</v>
      </c>
      <c r="B63" s="194">
        <v>0</v>
      </c>
      <c r="C63" s="194">
        <v>1</v>
      </c>
      <c r="D63" s="194">
        <v>1</v>
      </c>
      <c r="E63" s="194">
        <v>1</v>
      </c>
      <c r="F63" s="194">
        <v>1</v>
      </c>
      <c r="G63" s="194">
        <v>2</v>
      </c>
      <c r="H63" s="194">
        <v>0</v>
      </c>
    </row>
    <row r="64" spans="1:8">
      <c r="A64" s="204" t="s">
        <v>6011</v>
      </c>
      <c r="B64" s="194">
        <v>1</v>
      </c>
      <c r="C64" s="194">
        <v>1</v>
      </c>
      <c r="D64" s="194">
        <v>1</v>
      </c>
      <c r="E64" s="194">
        <v>1</v>
      </c>
      <c r="F64" s="194">
        <v>1</v>
      </c>
      <c r="G64" s="194">
        <v>0</v>
      </c>
      <c r="H64" s="194">
        <v>0</v>
      </c>
    </row>
    <row r="65" spans="1:8">
      <c r="A65" s="204" t="s">
        <v>6012</v>
      </c>
      <c r="B65" s="194">
        <v>1</v>
      </c>
      <c r="C65" s="194">
        <v>1</v>
      </c>
      <c r="D65" s="194">
        <v>1</v>
      </c>
      <c r="E65" s="194">
        <v>2</v>
      </c>
      <c r="F65" s="194">
        <v>1</v>
      </c>
      <c r="G65" s="194">
        <v>0</v>
      </c>
      <c r="H65" s="194">
        <v>0</v>
      </c>
    </row>
    <row r="66" spans="1:8">
      <c r="A66" s="204" t="s">
        <v>6013</v>
      </c>
      <c r="B66" s="194">
        <v>1</v>
      </c>
      <c r="C66" s="194">
        <v>1</v>
      </c>
      <c r="D66" s="194">
        <v>1</v>
      </c>
      <c r="E66" s="194">
        <v>2</v>
      </c>
      <c r="F66" s="194">
        <v>1</v>
      </c>
      <c r="G66" s="194">
        <v>0</v>
      </c>
      <c r="H66" s="194">
        <v>0</v>
      </c>
    </row>
    <row r="67" spans="1:8">
      <c r="A67" s="204" t="s">
        <v>6014</v>
      </c>
      <c r="B67" s="194">
        <v>1</v>
      </c>
      <c r="C67" s="194">
        <v>0</v>
      </c>
      <c r="D67" s="194">
        <v>1</v>
      </c>
      <c r="E67" s="194">
        <v>2</v>
      </c>
      <c r="F67" s="194">
        <v>1</v>
      </c>
      <c r="G67" s="194">
        <v>0</v>
      </c>
      <c r="H67" s="194">
        <v>0</v>
      </c>
    </row>
    <row r="68" spans="1:8">
      <c r="A68" s="204" t="s">
        <v>6015</v>
      </c>
      <c r="B68" s="194">
        <v>1</v>
      </c>
      <c r="C68" s="194">
        <v>0</v>
      </c>
      <c r="D68" s="194">
        <v>1</v>
      </c>
      <c r="E68" s="194">
        <v>2</v>
      </c>
      <c r="F68" s="194">
        <v>1</v>
      </c>
      <c r="G68" s="194">
        <v>0</v>
      </c>
      <c r="H68" s="194">
        <v>0</v>
      </c>
    </row>
    <row r="69" spans="1:8">
      <c r="A69" s="204" t="s">
        <v>6016</v>
      </c>
      <c r="B69" s="194">
        <v>1</v>
      </c>
      <c r="C69" s="194">
        <v>1</v>
      </c>
      <c r="D69" s="194">
        <v>0</v>
      </c>
      <c r="E69" s="194">
        <v>1</v>
      </c>
      <c r="F69" s="194">
        <v>1</v>
      </c>
      <c r="G69" s="194">
        <v>3</v>
      </c>
      <c r="H69" s="194">
        <v>0</v>
      </c>
    </row>
    <row r="70" spans="1:8">
      <c r="A70" s="204" t="s">
        <v>6017</v>
      </c>
      <c r="B70" s="194">
        <v>1</v>
      </c>
      <c r="C70" s="194">
        <v>1</v>
      </c>
      <c r="D70" s="194">
        <v>1</v>
      </c>
      <c r="E70" s="194">
        <v>1</v>
      </c>
      <c r="F70" s="194">
        <v>1</v>
      </c>
      <c r="G70" s="194">
        <v>1</v>
      </c>
      <c r="H70" s="194">
        <v>0</v>
      </c>
    </row>
    <row r="71" spans="1:8">
      <c r="A71" s="204" t="s">
        <v>6018</v>
      </c>
      <c r="B71" s="194">
        <v>1</v>
      </c>
      <c r="C71" s="194">
        <v>1</v>
      </c>
      <c r="D71" s="194">
        <v>1</v>
      </c>
      <c r="E71" s="194">
        <v>1</v>
      </c>
      <c r="F71" s="194">
        <v>1</v>
      </c>
      <c r="G71" s="194">
        <v>1</v>
      </c>
      <c r="H71" s="194">
        <v>0</v>
      </c>
    </row>
    <row r="72" spans="1:8">
      <c r="A72" s="204" t="s">
        <v>6019</v>
      </c>
      <c r="B72" s="194">
        <v>1</v>
      </c>
      <c r="C72" s="194">
        <v>1</v>
      </c>
      <c r="D72" s="194">
        <v>1</v>
      </c>
      <c r="E72" s="194">
        <v>1</v>
      </c>
      <c r="F72" s="194">
        <v>1</v>
      </c>
      <c r="G72" s="194">
        <v>1</v>
      </c>
      <c r="H72" s="194">
        <v>0</v>
      </c>
    </row>
    <row r="73" spans="1:8">
      <c r="A73" s="204" t="s">
        <v>6020</v>
      </c>
      <c r="B73" s="194">
        <v>1</v>
      </c>
      <c r="C73" s="194">
        <v>1</v>
      </c>
      <c r="D73" s="194">
        <v>1</v>
      </c>
      <c r="E73" s="194">
        <v>1</v>
      </c>
      <c r="F73" s="194">
        <v>1</v>
      </c>
      <c r="G73" s="194">
        <v>1</v>
      </c>
      <c r="H73" s="194">
        <v>0</v>
      </c>
    </row>
    <row r="74" spans="1:8">
      <c r="A74" s="204" t="s">
        <v>6021</v>
      </c>
      <c r="B74" s="194">
        <v>0</v>
      </c>
      <c r="C74" s="194">
        <v>1</v>
      </c>
      <c r="D74" s="194">
        <v>1</v>
      </c>
      <c r="E74" s="194">
        <v>1</v>
      </c>
      <c r="F74" s="194">
        <v>1</v>
      </c>
      <c r="G74" s="194">
        <v>1</v>
      </c>
      <c r="H74" s="194">
        <v>0</v>
      </c>
    </row>
    <row r="75" spans="1:8">
      <c r="A75" s="206" t="s">
        <v>6022</v>
      </c>
      <c r="B75" s="194">
        <v>1</v>
      </c>
      <c r="C75" s="194">
        <v>1</v>
      </c>
      <c r="D75" s="194">
        <v>1</v>
      </c>
      <c r="E75" s="194">
        <v>1</v>
      </c>
      <c r="F75" s="194">
        <v>1</v>
      </c>
      <c r="G75" s="194">
        <v>1</v>
      </c>
      <c r="H75" s="194">
        <v>1</v>
      </c>
    </row>
    <row r="76" spans="1:8">
      <c r="A76" s="204" t="s">
        <v>6023</v>
      </c>
      <c r="B76" s="194">
        <v>1</v>
      </c>
      <c r="C76" s="194">
        <v>1</v>
      </c>
      <c r="D76" s="194">
        <v>0</v>
      </c>
      <c r="E76" s="194">
        <v>1</v>
      </c>
      <c r="F76" s="194">
        <v>1</v>
      </c>
      <c r="G76" s="194">
        <v>3</v>
      </c>
      <c r="H76" s="194">
        <v>0</v>
      </c>
    </row>
    <row r="77" spans="1:8">
      <c r="A77" s="204" t="s">
        <v>6024</v>
      </c>
      <c r="B77" s="194">
        <v>1</v>
      </c>
      <c r="C77" s="194">
        <v>1</v>
      </c>
      <c r="D77" s="194">
        <v>0</v>
      </c>
      <c r="E77" s="194">
        <v>1</v>
      </c>
      <c r="F77" s="194">
        <v>1</v>
      </c>
      <c r="G77" s="194">
        <v>2</v>
      </c>
      <c r="H77" s="194">
        <v>1</v>
      </c>
    </row>
    <row r="78" spans="1:8">
      <c r="A78" s="204" t="s">
        <v>6025</v>
      </c>
      <c r="B78" s="194">
        <v>1</v>
      </c>
      <c r="C78" s="194">
        <v>1</v>
      </c>
      <c r="D78" s="194">
        <v>1</v>
      </c>
      <c r="E78" s="194">
        <v>1</v>
      </c>
      <c r="F78" s="194">
        <v>1</v>
      </c>
      <c r="G78" s="194">
        <v>1</v>
      </c>
      <c r="H78" s="194">
        <v>0</v>
      </c>
    </row>
    <row r="79" spans="1:8">
      <c r="A79" s="204" t="s">
        <v>6026</v>
      </c>
      <c r="B79" s="194">
        <v>1</v>
      </c>
      <c r="C79" s="194">
        <v>1</v>
      </c>
      <c r="D79" s="194">
        <v>0</v>
      </c>
      <c r="E79" s="194">
        <v>1</v>
      </c>
      <c r="F79" s="194">
        <v>1</v>
      </c>
      <c r="G79" s="194">
        <v>1</v>
      </c>
      <c r="H79" s="194">
        <v>0</v>
      </c>
    </row>
    <row r="80" spans="1:8">
      <c r="A80" s="204" t="s">
        <v>6027</v>
      </c>
      <c r="B80" s="194">
        <v>1</v>
      </c>
      <c r="C80" s="194">
        <v>1</v>
      </c>
      <c r="D80" s="194">
        <v>1</v>
      </c>
      <c r="E80" s="194">
        <v>2</v>
      </c>
      <c r="F80" s="194">
        <v>1</v>
      </c>
      <c r="G80" s="194">
        <v>1</v>
      </c>
      <c r="H80" s="194">
        <v>0</v>
      </c>
    </row>
    <row r="81" spans="1:8">
      <c r="A81" s="204" t="s">
        <v>6028</v>
      </c>
      <c r="B81" s="194">
        <v>1</v>
      </c>
      <c r="C81" s="194">
        <v>1</v>
      </c>
      <c r="D81" s="194">
        <v>1</v>
      </c>
      <c r="E81" s="194">
        <v>2</v>
      </c>
      <c r="F81" s="194">
        <v>1</v>
      </c>
      <c r="G81" s="194">
        <v>1</v>
      </c>
      <c r="H81" s="194">
        <v>0</v>
      </c>
    </row>
    <row r="82" spans="1:8">
      <c r="A82" s="204" t="s">
        <v>6029</v>
      </c>
      <c r="B82" s="194" t="s">
        <v>5961</v>
      </c>
      <c r="C82" s="194">
        <v>1</v>
      </c>
      <c r="D82" s="194">
        <v>0</v>
      </c>
      <c r="E82" s="194">
        <v>0</v>
      </c>
      <c r="F82" s="194">
        <v>1</v>
      </c>
      <c r="G82" s="194">
        <v>1</v>
      </c>
      <c r="H82" s="194">
        <v>0</v>
      </c>
    </row>
    <row r="83" spans="1:8">
      <c r="A83" s="204" t="s">
        <v>6030</v>
      </c>
      <c r="B83" s="194">
        <v>1</v>
      </c>
      <c r="C83" s="194">
        <v>1</v>
      </c>
      <c r="D83" s="194">
        <v>1</v>
      </c>
      <c r="E83" s="194">
        <v>2</v>
      </c>
      <c r="F83" s="194">
        <v>1</v>
      </c>
      <c r="G83" s="194">
        <v>1</v>
      </c>
      <c r="H83" s="194">
        <v>0</v>
      </c>
    </row>
    <row r="84" spans="1:8">
      <c r="A84" s="204" t="s">
        <v>6031</v>
      </c>
      <c r="B84" s="194">
        <v>1</v>
      </c>
      <c r="C84" s="194">
        <v>1</v>
      </c>
      <c r="D84" s="194">
        <v>1</v>
      </c>
      <c r="E84" s="194">
        <v>2</v>
      </c>
      <c r="F84" s="194">
        <v>1</v>
      </c>
      <c r="G84" s="194">
        <v>1</v>
      </c>
      <c r="H84" s="194">
        <v>0</v>
      </c>
    </row>
    <row r="85" spans="1:8">
      <c r="A85" s="204" t="s">
        <v>6032</v>
      </c>
      <c r="B85" s="194">
        <v>1</v>
      </c>
      <c r="C85" s="194">
        <v>1</v>
      </c>
      <c r="D85" s="194">
        <v>1</v>
      </c>
      <c r="E85" s="194">
        <v>2</v>
      </c>
      <c r="F85" s="194">
        <v>1</v>
      </c>
      <c r="G85" s="194">
        <v>1</v>
      </c>
      <c r="H85" s="194">
        <v>0</v>
      </c>
    </row>
    <row r="86" spans="1:8">
      <c r="A86" s="204" t="s">
        <v>6033</v>
      </c>
      <c r="B86" s="194">
        <v>1</v>
      </c>
      <c r="C86" s="194">
        <v>0</v>
      </c>
      <c r="D86" s="194">
        <v>1</v>
      </c>
      <c r="E86" s="194">
        <v>2</v>
      </c>
      <c r="F86" s="194">
        <v>1</v>
      </c>
      <c r="G86" s="194">
        <v>1</v>
      </c>
      <c r="H86" s="194">
        <v>0</v>
      </c>
    </row>
    <row r="87" spans="1:8">
      <c r="A87" s="204" t="s">
        <v>6034</v>
      </c>
      <c r="B87" s="194">
        <v>1</v>
      </c>
      <c r="C87" s="194">
        <v>1</v>
      </c>
      <c r="D87" s="194">
        <v>1</v>
      </c>
      <c r="E87" s="194">
        <v>2</v>
      </c>
      <c r="F87" s="194">
        <v>1</v>
      </c>
      <c r="G87" s="194">
        <v>1</v>
      </c>
      <c r="H87" s="194">
        <v>0</v>
      </c>
    </row>
    <row r="88" spans="1:8">
      <c r="A88" s="204" t="s">
        <v>6035</v>
      </c>
      <c r="B88" s="194">
        <v>1</v>
      </c>
      <c r="C88" s="194">
        <v>1</v>
      </c>
      <c r="D88" s="194">
        <v>1</v>
      </c>
      <c r="E88" s="194">
        <v>2</v>
      </c>
      <c r="F88" s="194">
        <v>1</v>
      </c>
      <c r="G88" s="194">
        <v>1</v>
      </c>
      <c r="H88" s="194">
        <v>0</v>
      </c>
    </row>
    <row r="89" spans="1:8">
      <c r="A89" s="204" t="s">
        <v>6036</v>
      </c>
      <c r="B89" s="194">
        <v>1</v>
      </c>
      <c r="C89" s="194">
        <v>1</v>
      </c>
      <c r="D89" s="194">
        <v>1</v>
      </c>
      <c r="E89" s="194">
        <v>2</v>
      </c>
      <c r="F89" s="194">
        <v>1</v>
      </c>
      <c r="G89" s="194">
        <v>1</v>
      </c>
      <c r="H89" s="194">
        <v>0</v>
      </c>
    </row>
    <row r="90" spans="1:8">
      <c r="A90" s="204" t="s">
        <v>6037</v>
      </c>
      <c r="B90" s="194" t="s">
        <v>5961</v>
      </c>
      <c r="C90" s="194">
        <v>1</v>
      </c>
      <c r="D90" s="194">
        <v>1</v>
      </c>
      <c r="E90" s="194">
        <v>2</v>
      </c>
      <c r="F90" s="194">
        <v>1</v>
      </c>
      <c r="G90" s="194">
        <v>1</v>
      </c>
      <c r="H90" s="194">
        <v>0</v>
      </c>
    </row>
    <row r="91" spans="1:8">
      <c r="A91" s="204" t="s">
        <v>6038</v>
      </c>
      <c r="B91" s="194">
        <v>1</v>
      </c>
      <c r="C91" s="194">
        <v>1</v>
      </c>
      <c r="D91" s="194">
        <v>1</v>
      </c>
      <c r="E91" s="194">
        <v>2</v>
      </c>
      <c r="F91" s="194">
        <v>1</v>
      </c>
      <c r="G91" s="194">
        <v>1</v>
      </c>
      <c r="H91" s="194">
        <v>0</v>
      </c>
    </row>
    <row r="92" spans="1:8">
      <c r="A92" s="204" t="s">
        <v>6039</v>
      </c>
      <c r="B92" s="194">
        <v>1</v>
      </c>
      <c r="C92" s="194">
        <v>1</v>
      </c>
      <c r="D92" s="194">
        <v>1</v>
      </c>
      <c r="E92" s="194">
        <v>2</v>
      </c>
      <c r="F92" s="194">
        <v>1</v>
      </c>
      <c r="G92" s="194" t="s">
        <v>5961</v>
      </c>
      <c r="H92" s="194">
        <v>1</v>
      </c>
    </row>
    <row r="93" spans="1:8">
      <c r="A93" s="204" t="s">
        <v>6040</v>
      </c>
      <c r="B93" s="194">
        <v>1</v>
      </c>
      <c r="C93" s="194">
        <v>1</v>
      </c>
      <c r="D93" s="194">
        <v>1</v>
      </c>
      <c r="E93" s="194">
        <v>2</v>
      </c>
      <c r="F93" s="194">
        <v>1</v>
      </c>
      <c r="G93" s="194" t="s">
        <v>5979</v>
      </c>
      <c r="H93" s="194">
        <v>1</v>
      </c>
    </row>
    <row r="94" spans="1:8">
      <c r="A94" s="204" t="s">
        <v>6041</v>
      </c>
      <c r="B94" s="194">
        <v>1</v>
      </c>
      <c r="C94" s="194">
        <v>1</v>
      </c>
      <c r="D94" s="194">
        <v>1</v>
      </c>
      <c r="E94" s="194">
        <v>2</v>
      </c>
      <c r="F94" s="194">
        <v>1</v>
      </c>
      <c r="G94" s="194">
        <v>2</v>
      </c>
      <c r="H94" s="194">
        <v>1</v>
      </c>
    </row>
    <row r="95" spans="1:8">
      <c r="A95" s="204" t="s">
        <v>6042</v>
      </c>
      <c r="B95" s="194" t="s">
        <v>5961</v>
      </c>
      <c r="C95" s="194">
        <v>1</v>
      </c>
      <c r="D95" s="194">
        <v>1</v>
      </c>
      <c r="E95" s="194">
        <v>2</v>
      </c>
      <c r="F95" s="194">
        <v>1</v>
      </c>
      <c r="G95" s="194" t="s">
        <v>5979</v>
      </c>
      <c r="H95" s="194">
        <v>1</v>
      </c>
    </row>
    <row r="96" spans="1:8">
      <c r="A96" s="204" t="s">
        <v>6043</v>
      </c>
      <c r="B96" s="194">
        <v>1</v>
      </c>
      <c r="C96" s="194">
        <v>1</v>
      </c>
      <c r="D96" s="194">
        <v>1</v>
      </c>
      <c r="E96" s="194">
        <v>2</v>
      </c>
      <c r="F96" s="194">
        <v>1</v>
      </c>
      <c r="G96" s="194">
        <v>2</v>
      </c>
      <c r="H96" s="194">
        <v>1</v>
      </c>
    </row>
    <row r="97" spans="1:8">
      <c r="A97" s="206" t="s">
        <v>6044</v>
      </c>
      <c r="B97" s="194" t="s">
        <v>5961</v>
      </c>
      <c r="C97" s="194">
        <v>1</v>
      </c>
      <c r="D97" s="194">
        <v>1</v>
      </c>
      <c r="E97" s="194">
        <v>2</v>
      </c>
      <c r="F97" s="194">
        <v>1</v>
      </c>
      <c r="G97" s="194">
        <v>2</v>
      </c>
      <c r="H97" s="194">
        <v>1</v>
      </c>
    </row>
    <row r="98" spans="1:8">
      <c r="A98" s="204" t="s">
        <v>6045</v>
      </c>
      <c r="B98" s="194">
        <v>1</v>
      </c>
      <c r="C98" s="194">
        <v>1</v>
      </c>
      <c r="D98" s="194">
        <v>1</v>
      </c>
      <c r="E98" s="194">
        <v>2</v>
      </c>
      <c r="F98" s="194">
        <v>1</v>
      </c>
      <c r="G98" s="194">
        <v>2</v>
      </c>
      <c r="H98" s="194">
        <v>1</v>
      </c>
    </row>
    <row r="99" spans="1:8">
      <c r="A99" s="204" t="s">
        <v>6046</v>
      </c>
      <c r="B99" s="194">
        <v>1</v>
      </c>
      <c r="C99" s="194">
        <v>1</v>
      </c>
      <c r="D99" s="194">
        <v>1</v>
      </c>
      <c r="E99" s="194">
        <v>2</v>
      </c>
      <c r="F99" s="194">
        <v>1</v>
      </c>
      <c r="G99" s="194" t="s">
        <v>5979</v>
      </c>
      <c r="H99" s="194">
        <v>1</v>
      </c>
    </row>
    <row r="100" spans="1:8">
      <c r="A100" s="204" t="s">
        <v>6047</v>
      </c>
      <c r="B100" s="194">
        <v>1</v>
      </c>
      <c r="C100" s="194">
        <v>1</v>
      </c>
      <c r="D100" s="194">
        <v>1</v>
      </c>
      <c r="E100" s="194">
        <v>2</v>
      </c>
      <c r="F100" s="194">
        <v>1</v>
      </c>
      <c r="G100" s="194" t="s">
        <v>5979</v>
      </c>
      <c r="H100" s="194">
        <v>1</v>
      </c>
    </row>
    <row r="101" spans="1:8">
      <c r="A101" s="204" t="s">
        <v>6048</v>
      </c>
      <c r="B101" s="194">
        <v>1</v>
      </c>
      <c r="C101" s="194">
        <v>1</v>
      </c>
      <c r="D101" s="194">
        <v>1</v>
      </c>
      <c r="E101" s="194">
        <v>2</v>
      </c>
      <c r="F101" s="194">
        <v>1</v>
      </c>
      <c r="G101" s="194">
        <v>2</v>
      </c>
      <c r="H101" s="194">
        <v>1</v>
      </c>
    </row>
    <row r="102" spans="1:8">
      <c r="A102" s="204" t="s">
        <v>6049</v>
      </c>
      <c r="B102" s="194" t="s">
        <v>5961</v>
      </c>
      <c r="C102" s="194">
        <v>1</v>
      </c>
      <c r="D102" s="194">
        <v>1</v>
      </c>
      <c r="E102" s="194">
        <v>2</v>
      </c>
      <c r="F102" s="194">
        <v>1</v>
      </c>
      <c r="G102" s="194">
        <v>2</v>
      </c>
      <c r="H102" s="194">
        <v>1</v>
      </c>
    </row>
    <row r="103" spans="1:8">
      <c r="A103" s="204" t="s">
        <v>6050</v>
      </c>
      <c r="B103" s="194">
        <v>1</v>
      </c>
      <c r="C103" s="194">
        <v>1</v>
      </c>
      <c r="D103" s="194">
        <v>1</v>
      </c>
      <c r="E103" s="194">
        <v>2</v>
      </c>
      <c r="F103" s="194">
        <v>1</v>
      </c>
      <c r="G103" s="194" t="s">
        <v>5979</v>
      </c>
      <c r="H103" s="194">
        <v>1</v>
      </c>
    </row>
    <row r="104" spans="1:8">
      <c r="A104" s="204" t="s">
        <v>6051</v>
      </c>
      <c r="B104" s="194">
        <v>1</v>
      </c>
      <c r="C104" s="194">
        <v>1</v>
      </c>
      <c r="D104" s="194">
        <v>1</v>
      </c>
      <c r="E104" s="194">
        <v>2</v>
      </c>
      <c r="F104" s="194">
        <v>1</v>
      </c>
      <c r="G104" s="194" t="s">
        <v>5979</v>
      </c>
      <c r="H104" s="194">
        <v>1</v>
      </c>
    </row>
    <row r="105" spans="1:8">
      <c r="A105" s="204" t="s">
        <v>6052</v>
      </c>
      <c r="B105" s="194">
        <v>1</v>
      </c>
      <c r="C105" s="194">
        <v>1</v>
      </c>
      <c r="D105" s="194">
        <v>1</v>
      </c>
      <c r="E105" s="194">
        <v>2</v>
      </c>
      <c r="F105" s="194">
        <v>1</v>
      </c>
      <c r="G105" s="194">
        <v>2</v>
      </c>
      <c r="H105" s="194">
        <v>1</v>
      </c>
    </row>
    <row r="106" spans="1:8">
      <c r="A106" s="204" t="s">
        <v>6165</v>
      </c>
      <c r="B106" s="194">
        <v>1</v>
      </c>
      <c r="C106" s="194">
        <v>1</v>
      </c>
      <c r="D106" s="194">
        <v>1</v>
      </c>
      <c r="E106" s="194">
        <v>2</v>
      </c>
      <c r="F106" s="194">
        <v>1</v>
      </c>
      <c r="G106" s="194">
        <v>2</v>
      </c>
      <c r="H106" s="194">
        <v>1</v>
      </c>
    </row>
    <row r="107" spans="1:8">
      <c r="A107" s="204" t="s">
        <v>6164</v>
      </c>
      <c r="B107" s="194">
        <v>1</v>
      </c>
      <c r="C107" s="194">
        <v>1</v>
      </c>
      <c r="D107" s="194">
        <v>1</v>
      </c>
      <c r="E107" s="194">
        <v>2</v>
      </c>
      <c r="F107" s="194">
        <v>1</v>
      </c>
      <c r="G107" s="194" t="s">
        <v>5979</v>
      </c>
      <c r="H107" s="194">
        <v>1</v>
      </c>
    </row>
    <row r="108" spans="1:8">
      <c r="A108" s="204" t="s">
        <v>6053</v>
      </c>
      <c r="B108" s="194">
        <v>1</v>
      </c>
      <c r="C108" s="194">
        <v>1</v>
      </c>
      <c r="D108" s="194">
        <v>1</v>
      </c>
      <c r="E108" s="194">
        <v>2</v>
      </c>
      <c r="F108" s="194">
        <v>1</v>
      </c>
      <c r="G108" s="194" t="s">
        <v>5979</v>
      </c>
      <c r="H108" s="194">
        <v>1</v>
      </c>
    </row>
    <row r="109" spans="1:8">
      <c r="A109" s="206" t="s">
        <v>6054</v>
      </c>
      <c r="B109" s="194">
        <v>1</v>
      </c>
      <c r="C109" s="194">
        <v>1</v>
      </c>
      <c r="D109" s="194">
        <v>1</v>
      </c>
      <c r="E109" s="194">
        <v>2</v>
      </c>
      <c r="F109" s="194">
        <v>1</v>
      </c>
      <c r="G109" s="194">
        <v>2</v>
      </c>
      <c r="H109" s="194">
        <v>1</v>
      </c>
    </row>
    <row r="110" spans="1:8">
      <c r="A110" s="204" t="s">
        <v>6055</v>
      </c>
      <c r="B110" s="194">
        <v>1</v>
      </c>
      <c r="C110" s="194">
        <v>1</v>
      </c>
      <c r="D110" s="194">
        <v>1</v>
      </c>
      <c r="E110" s="194">
        <v>2</v>
      </c>
      <c r="F110" s="194">
        <v>1</v>
      </c>
      <c r="G110" s="194" t="s">
        <v>5979</v>
      </c>
      <c r="H110" s="194">
        <v>1</v>
      </c>
    </row>
    <row r="111" spans="1:8">
      <c r="A111" s="204" t="s">
        <v>6056</v>
      </c>
      <c r="B111" s="194" t="s">
        <v>5961</v>
      </c>
      <c r="C111" s="194">
        <v>1</v>
      </c>
      <c r="D111" s="194">
        <v>1</v>
      </c>
      <c r="E111" s="194">
        <v>2</v>
      </c>
      <c r="F111" s="194">
        <v>1</v>
      </c>
      <c r="G111" s="194" t="s">
        <v>5979</v>
      </c>
      <c r="H111" s="194">
        <v>1</v>
      </c>
    </row>
    <row r="112" spans="1:8">
      <c r="A112" s="204" t="s">
        <v>6057</v>
      </c>
      <c r="B112" s="194">
        <v>1</v>
      </c>
      <c r="C112" s="194">
        <v>1</v>
      </c>
      <c r="D112" s="194">
        <v>0</v>
      </c>
      <c r="E112" s="194">
        <v>0</v>
      </c>
      <c r="F112" s="194">
        <v>1</v>
      </c>
      <c r="G112" s="194">
        <v>0</v>
      </c>
      <c r="H112" s="194">
        <v>1</v>
      </c>
    </row>
    <row r="113" spans="1:8">
      <c r="A113" s="204" t="s">
        <v>6058</v>
      </c>
      <c r="B113" s="194" t="s">
        <v>5961</v>
      </c>
      <c r="C113" s="194">
        <v>1</v>
      </c>
      <c r="D113" s="194">
        <v>1</v>
      </c>
      <c r="E113" s="194">
        <v>0</v>
      </c>
      <c r="F113" s="194">
        <v>1</v>
      </c>
      <c r="G113" s="194">
        <v>0</v>
      </c>
      <c r="H113" s="194">
        <v>1</v>
      </c>
    </row>
    <row r="114" spans="1:8">
      <c r="A114" s="204" t="s">
        <v>6059</v>
      </c>
      <c r="B114" s="194">
        <v>1</v>
      </c>
      <c r="C114" s="194">
        <v>1</v>
      </c>
      <c r="D114" s="194">
        <v>1</v>
      </c>
      <c r="E114" s="194">
        <v>1</v>
      </c>
      <c r="F114" s="194">
        <v>1</v>
      </c>
      <c r="G114" s="194">
        <v>0</v>
      </c>
      <c r="H114" s="194">
        <v>1</v>
      </c>
    </row>
    <row r="115" spans="1:8">
      <c r="A115" s="206" t="s">
        <v>6060</v>
      </c>
      <c r="B115" s="194" t="s">
        <v>5961</v>
      </c>
      <c r="C115" s="194">
        <v>1</v>
      </c>
      <c r="D115" s="194">
        <v>1</v>
      </c>
      <c r="E115" s="194">
        <v>2</v>
      </c>
      <c r="F115" s="194">
        <v>1</v>
      </c>
      <c r="G115" s="194">
        <v>2</v>
      </c>
      <c r="H115" s="194">
        <v>1</v>
      </c>
    </row>
    <row r="116" spans="1:8">
      <c r="A116" s="206" t="s">
        <v>6061</v>
      </c>
      <c r="B116" s="194" t="s">
        <v>5961</v>
      </c>
      <c r="C116" s="194">
        <v>1</v>
      </c>
      <c r="D116" s="194">
        <v>1</v>
      </c>
      <c r="E116" s="194">
        <v>2</v>
      </c>
      <c r="F116" s="194">
        <v>1</v>
      </c>
      <c r="G116" s="194">
        <v>1</v>
      </c>
      <c r="H116" s="194">
        <v>1</v>
      </c>
    </row>
    <row r="117" spans="1:8">
      <c r="A117" s="206" t="s">
        <v>6062</v>
      </c>
      <c r="B117" s="194">
        <v>1</v>
      </c>
      <c r="C117" s="194">
        <v>1</v>
      </c>
      <c r="D117" s="194">
        <v>1</v>
      </c>
      <c r="E117" s="194">
        <v>2</v>
      </c>
      <c r="F117" s="194">
        <v>1</v>
      </c>
      <c r="G117" s="194">
        <v>2</v>
      </c>
      <c r="H117" s="194">
        <v>1</v>
      </c>
    </row>
    <row r="118" spans="1:8">
      <c r="A118" s="206" t="s">
        <v>6063</v>
      </c>
      <c r="B118" s="194" t="s">
        <v>5961</v>
      </c>
      <c r="C118" s="194">
        <v>1</v>
      </c>
      <c r="D118" s="194" t="s">
        <v>5961</v>
      </c>
      <c r="E118" s="194">
        <v>2</v>
      </c>
      <c r="F118" s="194" t="s">
        <v>5961</v>
      </c>
      <c r="G118" s="194">
        <v>0</v>
      </c>
      <c r="H118" s="194">
        <v>1</v>
      </c>
    </row>
    <row r="119" spans="1:8">
      <c r="A119" s="206" t="s">
        <v>6064</v>
      </c>
      <c r="B119" s="194" t="s">
        <v>5961</v>
      </c>
      <c r="C119" s="194">
        <v>1</v>
      </c>
      <c r="D119" s="194">
        <v>1</v>
      </c>
      <c r="E119" s="194">
        <v>2</v>
      </c>
      <c r="F119" s="194">
        <v>1</v>
      </c>
      <c r="G119" s="194">
        <v>1</v>
      </c>
      <c r="H119" s="194">
        <v>0</v>
      </c>
    </row>
    <row r="120" spans="1:8">
      <c r="A120" s="204" t="s">
        <v>6065</v>
      </c>
      <c r="B120" s="194">
        <v>1</v>
      </c>
      <c r="C120" s="194">
        <v>1</v>
      </c>
      <c r="D120" s="194">
        <v>1</v>
      </c>
      <c r="E120" s="194">
        <v>2</v>
      </c>
      <c r="F120" s="194">
        <v>1</v>
      </c>
      <c r="G120" s="194">
        <v>2</v>
      </c>
      <c r="H120" s="194">
        <v>0</v>
      </c>
    </row>
    <row r="121" spans="1:8">
      <c r="A121" s="204" t="s">
        <v>6066</v>
      </c>
      <c r="B121" s="194">
        <v>1</v>
      </c>
      <c r="C121" s="194">
        <v>1</v>
      </c>
      <c r="D121" s="194">
        <v>1</v>
      </c>
      <c r="E121" s="194">
        <v>2</v>
      </c>
      <c r="F121" s="194">
        <v>1</v>
      </c>
      <c r="G121" s="194">
        <v>2</v>
      </c>
      <c r="H121" s="194">
        <v>0</v>
      </c>
    </row>
    <row r="122" spans="1:8">
      <c r="A122" s="204" t="s">
        <v>6067</v>
      </c>
      <c r="B122" s="194" t="s">
        <v>5961</v>
      </c>
      <c r="C122" s="194">
        <v>0</v>
      </c>
      <c r="D122" s="194">
        <v>1</v>
      </c>
      <c r="E122" s="194">
        <v>2</v>
      </c>
      <c r="F122" s="194">
        <v>1</v>
      </c>
      <c r="G122" s="194" t="s">
        <v>5979</v>
      </c>
      <c r="H122" s="194">
        <v>0</v>
      </c>
    </row>
    <row r="123" spans="1:8">
      <c r="A123" s="204" t="s">
        <v>6068</v>
      </c>
      <c r="B123" s="194">
        <v>1</v>
      </c>
      <c r="C123" s="194">
        <v>1</v>
      </c>
      <c r="D123" s="194">
        <v>1</v>
      </c>
      <c r="E123" s="194">
        <v>2</v>
      </c>
      <c r="F123" s="194">
        <v>1</v>
      </c>
      <c r="G123" s="194" t="s">
        <v>6172</v>
      </c>
      <c r="H123" s="194">
        <v>0</v>
      </c>
    </row>
    <row r="124" spans="1:8">
      <c r="A124" s="204" t="s">
        <v>6070</v>
      </c>
      <c r="B124" s="194">
        <v>1</v>
      </c>
      <c r="C124" s="194">
        <v>1</v>
      </c>
      <c r="D124" s="194">
        <v>1</v>
      </c>
      <c r="E124" s="194">
        <v>2</v>
      </c>
      <c r="F124" s="194">
        <v>1</v>
      </c>
      <c r="G124" s="194">
        <v>0</v>
      </c>
      <c r="H124" s="194">
        <v>1</v>
      </c>
    </row>
    <row r="125" spans="1:8">
      <c r="A125" s="206" t="s">
        <v>6071</v>
      </c>
      <c r="B125" s="194" t="s">
        <v>5961</v>
      </c>
      <c r="C125" s="194">
        <v>1</v>
      </c>
      <c r="D125" s="194">
        <v>1</v>
      </c>
      <c r="E125" s="194">
        <v>2</v>
      </c>
      <c r="F125" s="194">
        <v>1</v>
      </c>
      <c r="G125" s="194" t="s">
        <v>5979</v>
      </c>
      <c r="H125" s="194">
        <v>1</v>
      </c>
    </row>
    <row r="126" spans="1:8">
      <c r="A126" s="204" t="s">
        <v>6072</v>
      </c>
      <c r="B126" s="194">
        <v>1</v>
      </c>
      <c r="C126" s="194">
        <v>1</v>
      </c>
      <c r="D126" s="194">
        <v>1</v>
      </c>
      <c r="E126" s="194">
        <v>2</v>
      </c>
      <c r="F126" s="194">
        <v>1</v>
      </c>
      <c r="G126" s="194" t="s">
        <v>5979</v>
      </c>
      <c r="H126" s="194">
        <v>1</v>
      </c>
    </row>
    <row r="127" spans="1:8">
      <c r="A127" s="206" t="s">
        <v>6073</v>
      </c>
      <c r="B127" s="194">
        <v>1</v>
      </c>
      <c r="C127" s="194">
        <v>1</v>
      </c>
      <c r="D127" s="194">
        <v>1</v>
      </c>
      <c r="E127" s="194">
        <v>2</v>
      </c>
      <c r="F127" s="194">
        <v>1</v>
      </c>
      <c r="G127" s="194">
        <v>2</v>
      </c>
      <c r="H127" s="194">
        <v>0</v>
      </c>
    </row>
    <row r="128" spans="1:8">
      <c r="A128" s="206" t="s">
        <v>6074</v>
      </c>
      <c r="B128" s="194">
        <v>1</v>
      </c>
      <c r="C128" s="194">
        <v>1</v>
      </c>
      <c r="D128" s="194">
        <v>1</v>
      </c>
      <c r="E128" s="194">
        <v>2</v>
      </c>
      <c r="F128" s="194">
        <v>1</v>
      </c>
      <c r="G128" s="194" t="s">
        <v>5979</v>
      </c>
      <c r="H128" s="194">
        <v>0</v>
      </c>
    </row>
    <row r="129" spans="1:8">
      <c r="A129" s="204" t="s">
        <v>6075</v>
      </c>
      <c r="B129" s="194" t="s">
        <v>5961</v>
      </c>
      <c r="C129" s="194">
        <v>1</v>
      </c>
      <c r="D129" s="194">
        <v>1</v>
      </c>
      <c r="E129" s="194">
        <v>2</v>
      </c>
      <c r="F129" s="194">
        <v>1</v>
      </c>
      <c r="G129" s="194" t="s">
        <v>5979</v>
      </c>
      <c r="H129" s="194">
        <v>0</v>
      </c>
    </row>
    <row r="130" spans="1:8">
      <c r="A130" s="206" t="s">
        <v>6076</v>
      </c>
      <c r="B130" s="194">
        <v>1</v>
      </c>
      <c r="C130" s="194">
        <v>1</v>
      </c>
      <c r="D130" s="194">
        <v>1</v>
      </c>
      <c r="E130" s="194">
        <v>2</v>
      </c>
      <c r="F130" s="194">
        <v>1</v>
      </c>
      <c r="G130" s="194">
        <v>0</v>
      </c>
      <c r="H130" s="194">
        <v>0</v>
      </c>
    </row>
    <row r="131" spans="1:8">
      <c r="A131" s="204" t="s">
        <v>6077</v>
      </c>
      <c r="B131" s="194">
        <v>0</v>
      </c>
      <c r="C131" s="194">
        <v>1</v>
      </c>
      <c r="D131" s="194">
        <v>0</v>
      </c>
      <c r="E131" s="194">
        <v>0</v>
      </c>
      <c r="F131" s="194">
        <v>1</v>
      </c>
      <c r="G131" s="194">
        <v>2</v>
      </c>
      <c r="H131" s="194">
        <v>0</v>
      </c>
    </row>
    <row r="132" spans="1:8">
      <c r="A132" s="206" t="s">
        <v>6078</v>
      </c>
      <c r="B132" s="194">
        <v>1</v>
      </c>
      <c r="C132" s="194">
        <v>1</v>
      </c>
      <c r="D132" s="194">
        <v>1</v>
      </c>
      <c r="E132" s="194">
        <v>2</v>
      </c>
      <c r="F132" s="194">
        <v>1</v>
      </c>
      <c r="G132" s="194">
        <v>2</v>
      </c>
      <c r="H132" s="194">
        <v>0</v>
      </c>
    </row>
    <row r="133" spans="1:8">
      <c r="A133" s="204" t="s">
        <v>6079</v>
      </c>
      <c r="B133" s="194">
        <v>1</v>
      </c>
      <c r="C133" s="194">
        <v>1</v>
      </c>
      <c r="D133" s="194">
        <v>0</v>
      </c>
      <c r="E133" s="194" t="s">
        <v>6172</v>
      </c>
      <c r="F133" s="194">
        <v>0</v>
      </c>
      <c r="G133" s="194">
        <v>2</v>
      </c>
      <c r="H133" s="194">
        <v>0</v>
      </c>
    </row>
    <row r="134" spans="1:8">
      <c r="A134" s="206" t="s">
        <v>6080</v>
      </c>
      <c r="B134" s="194">
        <v>1</v>
      </c>
      <c r="C134" s="194">
        <v>1</v>
      </c>
      <c r="D134" s="194">
        <v>0</v>
      </c>
      <c r="E134" s="194">
        <v>0</v>
      </c>
      <c r="F134" s="194">
        <v>0</v>
      </c>
      <c r="G134" s="194">
        <v>2</v>
      </c>
      <c r="H134" s="194">
        <v>0</v>
      </c>
    </row>
    <row r="135" spans="1:8">
      <c r="A135" s="204" t="s">
        <v>6081</v>
      </c>
      <c r="B135" s="194">
        <v>1</v>
      </c>
      <c r="C135" s="194">
        <v>1</v>
      </c>
      <c r="D135" s="194">
        <v>0</v>
      </c>
      <c r="E135" s="194">
        <v>0</v>
      </c>
      <c r="F135" s="194">
        <v>0</v>
      </c>
      <c r="G135" s="194">
        <v>2</v>
      </c>
      <c r="H135" s="194">
        <v>0</v>
      </c>
    </row>
    <row r="136" spans="1:8">
      <c r="A136" s="204" t="s">
        <v>6082</v>
      </c>
      <c r="B136" s="194">
        <v>1</v>
      </c>
      <c r="C136" s="194">
        <v>1</v>
      </c>
      <c r="D136" s="194">
        <v>0</v>
      </c>
      <c r="E136" s="194">
        <v>0</v>
      </c>
      <c r="F136" s="194">
        <v>0</v>
      </c>
      <c r="G136" s="194" t="s">
        <v>5979</v>
      </c>
      <c r="H136" s="194" t="s">
        <v>5961</v>
      </c>
    </row>
    <row r="137" spans="1:8">
      <c r="A137" s="204" t="s">
        <v>6083</v>
      </c>
      <c r="B137" s="194" t="s">
        <v>5961</v>
      </c>
      <c r="C137" s="194">
        <v>1</v>
      </c>
      <c r="D137" s="194">
        <v>0</v>
      </c>
      <c r="E137" s="194">
        <v>0</v>
      </c>
      <c r="F137" s="194">
        <v>0</v>
      </c>
      <c r="G137" s="194">
        <v>1</v>
      </c>
      <c r="H137" s="194">
        <v>1</v>
      </c>
    </row>
    <row r="138" spans="1:8">
      <c r="A138" s="206" t="s">
        <v>6084</v>
      </c>
      <c r="B138" s="194">
        <v>1</v>
      </c>
      <c r="C138" s="194">
        <v>1</v>
      </c>
      <c r="D138" s="194">
        <v>0</v>
      </c>
      <c r="E138" s="194">
        <v>0</v>
      </c>
      <c r="F138" s="194">
        <v>0</v>
      </c>
      <c r="G138" s="194">
        <v>1</v>
      </c>
      <c r="H138" s="194">
        <v>0</v>
      </c>
    </row>
    <row r="139" spans="1:8">
      <c r="A139" s="204" t="s">
        <v>6085</v>
      </c>
      <c r="B139" s="194">
        <v>1</v>
      </c>
      <c r="C139" s="194">
        <v>1</v>
      </c>
      <c r="D139" s="194">
        <v>0</v>
      </c>
      <c r="E139" s="194">
        <v>0</v>
      </c>
      <c r="F139" s="194">
        <v>0</v>
      </c>
      <c r="G139" s="194">
        <v>1</v>
      </c>
      <c r="H139" s="194">
        <v>0</v>
      </c>
    </row>
    <row r="140" spans="1:8">
      <c r="A140" s="204" t="s">
        <v>6086</v>
      </c>
      <c r="B140" s="194">
        <v>1</v>
      </c>
      <c r="C140" s="194">
        <v>1</v>
      </c>
      <c r="D140" s="194">
        <v>0</v>
      </c>
      <c r="E140" s="194">
        <v>0</v>
      </c>
      <c r="F140" s="194">
        <v>0</v>
      </c>
      <c r="G140" s="194">
        <v>1</v>
      </c>
      <c r="H140" s="194">
        <v>0</v>
      </c>
    </row>
    <row r="141" spans="1:8">
      <c r="A141" s="204" t="s">
        <v>6087</v>
      </c>
      <c r="B141" s="194">
        <v>1</v>
      </c>
      <c r="C141" s="194">
        <v>1</v>
      </c>
      <c r="D141" s="194">
        <v>0</v>
      </c>
      <c r="E141" s="194">
        <v>0</v>
      </c>
      <c r="F141" s="194">
        <v>0</v>
      </c>
      <c r="G141" s="194">
        <v>1</v>
      </c>
      <c r="H141" s="194">
        <v>0</v>
      </c>
    </row>
    <row r="142" spans="1:8">
      <c r="A142" s="206" t="s">
        <v>6088</v>
      </c>
      <c r="B142" s="194" t="s">
        <v>5961</v>
      </c>
      <c r="C142" s="194">
        <v>1</v>
      </c>
      <c r="D142" s="194">
        <v>0</v>
      </c>
      <c r="E142" s="194">
        <v>0</v>
      </c>
      <c r="F142" s="194">
        <v>0</v>
      </c>
      <c r="G142" s="194">
        <v>1</v>
      </c>
      <c r="H142" s="194">
        <v>0</v>
      </c>
    </row>
    <row r="143" spans="1:8">
      <c r="A143" s="204" t="s">
        <v>6089</v>
      </c>
      <c r="B143" s="194">
        <v>1</v>
      </c>
      <c r="C143" s="194">
        <v>1</v>
      </c>
      <c r="D143" s="194">
        <v>0</v>
      </c>
      <c r="E143" s="194">
        <v>0</v>
      </c>
      <c r="F143" s="194">
        <v>0</v>
      </c>
      <c r="G143" s="194">
        <v>2</v>
      </c>
      <c r="H143" s="194">
        <v>0</v>
      </c>
    </row>
    <row r="144" spans="1:8">
      <c r="A144" s="206" t="s">
        <v>6090</v>
      </c>
      <c r="B144" s="194">
        <v>1</v>
      </c>
      <c r="C144" s="194">
        <v>0</v>
      </c>
      <c r="D144" s="194">
        <v>0</v>
      </c>
      <c r="E144" s="194">
        <v>0</v>
      </c>
      <c r="F144" s="194">
        <v>0</v>
      </c>
      <c r="G144" s="194">
        <v>1</v>
      </c>
      <c r="H144" s="194">
        <v>0</v>
      </c>
    </row>
    <row r="145" spans="1:8">
      <c r="A145" s="204" t="s">
        <v>6091</v>
      </c>
      <c r="B145" s="194">
        <v>1</v>
      </c>
      <c r="C145" s="194">
        <v>1</v>
      </c>
      <c r="D145" s="194">
        <v>0</v>
      </c>
      <c r="E145" s="194">
        <v>0</v>
      </c>
      <c r="F145" s="194">
        <v>0</v>
      </c>
      <c r="G145" s="194">
        <v>1</v>
      </c>
      <c r="H145" s="194">
        <v>0</v>
      </c>
    </row>
    <row r="146" spans="1:8">
      <c r="A146" s="204" t="s">
        <v>6092</v>
      </c>
      <c r="B146" s="194" t="s">
        <v>5961</v>
      </c>
      <c r="C146" s="194">
        <v>1</v>
      </c>
      <c r="D146" s="194">
        <v>0</v>
      </c>
      <c r="E146" s="194">
        <v>0</v>
      </c>
      <c r="F146" s="194">
        <v>0</v>
      </c>
      <c r="G146" s="194">
        <v>1</v>
      </c>
      <c r="H146" s="194">
        <v>0</v>
      </c>
    </row>
    <row r="147" spans="1:8">
      <c r="A147" s="206" t="s">
        <v>6093</v>
      </c>
      <c r="B147" s="194">
        <v>0</v>
      </c>
      <c r="C147" s="194">
        <v>1</v>
      </c>
      <c r="D147" s="194">
        <v>1</v>
      </c>
      <c r="E147" s="194">
        <v>2</v>
      </c>
      <c r="F147" s="194">
        <v>1</v>
      </c>
      <c r="G147" s="194">
        <v>2</v>
      </c>
      <c r="H147" s="194">
        <v>0</v>
      </c>
    </row>
    <row r="148" spans="1:8">
      <c r="A148" s="204" t="s">
        <v>6094</v>
      </c>
      <c r="B148" s="194">
        <v>1</v>
      </c>
      <c r="C148" s="194">
        <v>1</v>
      </c>
      <c r="D148" s="194">
        <v>1</v>
      </c>
      <c r="E148" s="194">
        <v>2</v>
      </c>
      <c r="F148" s="194">
        <v>1</v>
      </c>
      <c r="G148" s="194" t="s">
        <v>5979</v>
      </c>
      <c r="H148" s="194">
        <v>1</v>
      </c>
    </row>
    <row r="149" spans="1:8">
      <c r="A149" s="206" t="s">
        <v>6095</v>
      </c>
      <c r="B149" s="194">
        <v>1</v>
      </c>
      <c r="C149" s="194">
        <v>1</v>
      </c>
      <c r="D149" s="194">
        <v>1</v>
      </c>
      <c r="E149" s="194">
        <v>2</v>
      </c>
      <c r="F149" s="194">
        <v>1</v>
      </c>
      <c r="G149" s="194">
        <v>0</v>
      </c>
      <c r="H149" s="194">
        <v>0</v>
      </c>
    </row>
    <row r="150" spans="1:8">
      <c r="A150" s="206" t="s">
        <v>6096</v>
      </c>
      <c r="B150" s="194">
        <v>1</v>
      </c>
      <c r="C150" s="194">
        <v>0</v>
      </c>
      <c r="D150" s="194">
        <v>1</v>
      </c>
      <c r="E150" s="195" t="s">
        <v>5975</v>
      </c>
      <c r="F150" s="194">
        <v>1</v>
      </c>
      <c r="G150" s="194">
        <v>0</v>
      </c>
      <c r="H150" s="194">
        <v>1</v>
      </c>
    </row>
    <row r="151" spans="1:8">
      <c r="A151" s="204" t="s">
        <v>6097</v>
      </c>
      <c r="B151" s="194" t="s">
        <v>5961</v>
      </c>
      <c r="C151" s="194">
        <v>1</v>
      </c>
      <c r="D151" s="194">
        <v>1</v>
      </c>
      <c r="E151" s="194" t="s">
        <v>6171</v>
      </c>
      <c r="F151" s="194">
        <v>1</v>
      </c>
      <c r="G151" s="194">
        <v>3</v>
      </c>
      <c r="H151" s="194">
        <v>1</v>
      </c>
    </row>
    <row r="152" spans="1:8">
      <c r="A152" s="204" t="s">
        <v>6098</v>
      </c>
      <c r="B152" s="194">
        <v>1</v>
      </c>
      <c r="C152" s="194">
        <v>1</v>
      </c>
      <c r="D152" s="194">
        <v>1</v>
      </c>
      <c r="E152" s="194">
        <v>2</v>
      </c>
      <c r="F152" s="194">
        <v>1</v>
      </c>
      <c r="G152" s="194">
        <v>2</v>
      </c>
      <c r="H152" s="194">
        <v>1</v>
      </c>
    </row>
    <row r="153" spans="1:8">
      <c r="A153" s="204" t="s">
        <v>6099</v>
      </c>
      <c r="B153" s="194" t="s">
        <v>5961</v>
      </c>
      <c r="C153" s="194">
        <v>1</v>
      </c>
      <c r="D153" s="194">
        <v>1</v>
      </c>
      <c r="E153" s="194">
        <v>2</v>
      </c>
      <c r="F153" s="194">
        <v>1</v>
      </c>
      <c r="G153" s="194">
        <v>0</v>
      </c>
      <c r="H153" s="194">
        <v>1</v>
      </c>
    </row>
    <row r="154" spans="1:8">
      <c r="A154" s="204" t="s">
        <v>6100</v>
      </c>
      <c r="B154" s="194">
        <v>1</v>
      </c>
      <c r="C154" s="194">
        <v>1</v>
      </c>
      <c r="D154" s="194">
        <v>1</v>
      </c>
      <c r="E154" s="194">
        <v>2</v>
      </c>
      <c r="F154" s="194">
        <v>1</v>
      </c>
      <c r="G154" s="194">
        <v>0</v>
      </c>
      <c r="H154" s="194">
        <v>1</v>
      </c>
    </row>
    <row r="155" spans="1:8">
      <c r="A155" s="204" t="s">
        <v>6101</v>
      </c>
      <c r="B155" s="194">
        <v>1</v>
      </c>
      <c r="C155" s="194">
        <v>1</v>
      </c>
      <c r="D155" s="194">
        <v>1</v>
      </c>
      <c r="E155" s="194">
        <v>2</v>
      </c>
      <c r="F155" s="194">
        <v>1</v>
      </c>
      <c r="G155" s="194">
        <v>0</v>
      </c>
      <c r="H155" s="194">
        <v>1</v>
      </c>
    </row>
    <row r="156" spans="1:8">
      <c r="A156" s="204" t="s">
        <v>6102</v>
      </c>
      <c r="B156" s="194">
        <v>1</v>
      </c>
      <c r="C156" s="194">
        <v>1</v>
      </c>
      <c r="D156" s="194">
        <v>0</v>
      </c>
      <c r="E156" s="194">
        <v>2</v>
      </c>
      <c r="F156" s="194">
        <v>1</v>
      </c>
      <c r="G156" s="194">
        <v>2</v>
      </c>
      <c r="H156" s="194">
        <v>0</v>
      </c>
    </row>
    <row r="157" spans="1:8">
      <c r="A157" s="204" t="s">
        <v>6103</v>
      </c>
      <c r="B157" s="194">
        <v>1</v>
      </c>
      <c r="C157" s="194">
        <v>0</v>
      </c>
      <c r="D157" s="194">
        <v>0</v>
      </c>
      <c r="E157" s="194">
        <v>2</v>
      </c>
      <c r="F157" s="194">
        <v>1</v>
      </c>
      <c r="G157" s="194">
        <v>2</v>
      </c>
      <c r="H157" s="194">
        <v>0</v>
      </c>
    </row>
    <row r="158" spans="1:8">
      <c r="A158" s="204" t="s">
        <v>6104</v>
      </c>
      <c r="B158" s="194">
        <v>1</v>
      </c>
      <c r="C158" s="194">
        <v>1</v>
      </c>
      <c r="D158" s="194">
        <v>0</v>
      </c>
      <c r="E158" s="194">
        <v>2</v>
      </c>
      <c r="F158" s="194">
        <v>1</v>
      </c>
      <c r="G158" s="194">
        <v>2</v>
      </c>
      <c r="H158" s="194">
        <v>0</v>
      </c>
    </row>
    <row r="159" spans="1:8">
      <c r="A159" s="204" t="s">
        <v>6105</v>
      </c>
      <c r="B159" s="194">
        <v>1</v>
      </c>
      <c r="C159" s="194">
        <v>1</v>
      </c>
      <c r="D159" s="194">
        <v>1</v>
      </c>
      <c r="E159" s="195" t="s">
        <v>5975</v>
      </c>
      <c r="F159" s="194">
        <v>1</v>
      </c>
      <c r="G159" s="194">
        <v>2</v>
      </c>
      <c r="H159" s="194" t="s">
        <v>5961</v>
      </c>
    </row>
    <row r="160" spans="1:8">
      <c r="A160" s="206" t="s">
        <v>6106</v>
      </c>
      <c r="B160" s="194">
        <v>1</v>
      </c>
      <c r="C160" s="194">
        <v>0</v>
      </c>
      <c r="D160" s="194">
        <v>1</v>
      </c>
      <c r="E160" s="194">
        <v>1</v>
      </c>
      <c r="F160" s="194">
        <v>1</v>
      </c>
      <c r="G160" s="194">
        <v>1</v>
      </c>
      <c r="H160" s="194">
        <v>0</v>
      </c>
    </row>
    <row r="161" spans="1:8">
      <c r="A161" s="204" t="s">
        <v>6107</v>
      </c>
      <c r="B161" s="194" t="s">
        <v>5961</v>
      </c>
      <c r="C161" s="194">
        <v>1</v>
      </c>
      <c r="D161" s="194">
        <v>1</v>
      </c>
      <c r="E161" s="194">
        <v>1</v>
      </c>
      <c r="F161" s="194">
        <v>1</v>
      </c>
      <c r="G161" s="194">
        <v>1</v>
      </c>
      <c r="H161" s="194">
        <v>0</v>
      </c>
    </row>
    <row r="162" spans="1:8">
      <c r="A162" s="206" t="s">
        <v>6108</v>
      </c>
      <c r="B162" s="194">
        <v>1</v>
      </c>
      <c r="C162" s="194">
        <v>1</v>
      </c>
      <c r="D162" s="194">
        <v>1</v>
      </c>
      <c r="E162" s="194">
        <v>1</v>
      </c>
      <c r="F162" s="194">
        <v>1</v>
      </c>
      <c r="G162" s="194">
        <v>1</v>
      </c>
      <c r="H162" s="194">
        <v>0</v>
      </c>
    </row>
    <row r="163" spans="1:8">
      <c r="A163" s="204" t="s">
        <v>6109</v>
      </c>
      <c r="B163" s="194" t="s">
        <v>5961</v>
      </c>
      <c r="C163" s="194">
        <v>1</v>
      </c>
      <c r="D163" s="194">
        <v>1</v>
      </c>
      <c r="E163" s="194">
        <v>1</v>
      </c>
      <c r="F163" s="194">
        <v>1</v>
      </c>
      <c r="G163" s="194">
        <v>1</v>
      </c>
      <c r="H163" s="194">
        <v>0</v>
      </c>
    </row>
    <row r="164" spans="1:8">
      <c r="A164" s="206" t="s">
        <v>6110</v>
      </c>
      <c r="B164" s="194" t="s">
        <v>5961</v>
      </c>
      <c r="C164" s="194">
        <v>1</v>
      </c>
      <c r="D164" s="194">
        <v>1</v>
      </c>
      <c r="E164" s="194" t="s">
        <v>6171</v>
      </c>
      <c r="F164" s="194">
        <v>1</v>
      </c>
      <c r="G164" s="195" t="s">
        <v>5975</v>
      </c>
      <c r="H164" s="194">
        <v>0</v>
      </c>
    </row>
    <row r="165" spans="1:8">
      <c r="A165" s="204" t="s">
        <v>6486</v>
      </c>
      <c r="B165" s="194">
        <v>1</v>
      </c>
      <c r="C165" s="194">
        <v>1</v>
      </c>
      <c r="D165" s="194" t="s">
        <v>5961</v>
      </c>
      <c r="E165" s="194" t="s">
        <v>6171</v>
      </c>
      <c r="F165" s="194">
        <v>1</v>
      </c>
      <c r="G165" s="194">
        <v>1</v>
      </c>
      <c r="H165" s="194">
        <v>0</v>
      </c>
    </row>
    <row r="166" spans="1:8">
      <c r="A166" s="204" t="s">
        <v>6111</v>
      </c>
      <c r="B166" s="194">
        <v>1</v>
      </c>
      <c r="C166" s="194">
        <v>1</v>
      </c>
      <c r="D166" s="194">
        <v>1</v>
      </c>
      <c r="E166" s="195" t="s">
        <v>5975</v>
      </c>
      <c r="F166" s="194">
        <v>1</v>
      </c>
      <c r="G166" s="194">
        <v>1</v>
      </c>
      <c r="H166" s="194">
        <v>0</v>
      </c>
    </row>
    <row r="167" spans="1:8">
      <c r="A167" s="206" t="s">
        <v>6112</v>
      </c>
      <c r="B167" s="194">
        <v>1</v>
      </c>
      <c r="C167" s="194">
        <v>1</v>
      </c>
      <c r="D167" s="194">
        <v>1</v>
      </c>
      <c r="E167" s="194">
        <v>1</v>
      </c>
      <c r="F167" s="194">
        <v>1</v>
      </c>
      <c r="G167" s="194">
        <v>0</v>
      </c>
      <c r="H167" s="194">
        <v>0</v>
      </c>
    </row>
    <row r="168" spans="1:8">
      <c r="A168" s="206" t="s">
        <v>6113</v>
      </c>
      <c r="B168" s="194">
        <v>1</v>
      </c>
      <c r="C168" s="194">
        <v>1</v>
      </c>
      <c r="D168" s="194">
        <v>0</v>
      </c>
      <c r="E168" s="194">
        <v>0</v>
      </c>
      <c r="F168" s="194">
        <v>0</v>
      </c>
      <c r="G168" s="194">
        <v>2</v>
      </c>
      <c r="H168" s="194">
        <v>0</v>
      </c>
    </row>
    <row r="169" spans="1:8">
      <c r="A169" s="206" t="s">
        <v>6114</v>
      </c>
      <c r="B169" s="194">
        <v>1</v>
      </c>
      <c r="C169" s="194">
        <v>0</v>
      </c>
      <c r="D169" s="194">
        <v>0</v>
      </c>
      <c r="E169" s="194">
        <v>0</v>
      </c>
      <c r="F169" s="194">
        <v>0</v>
      </c>
      <c r="G169" s="194">
        <v>1</v>
      </c>
      <c r="H169" s="194">
        <v>0</v>
      </c>
    </row>
    <row r="170" spans="1:8">
      <c r="A170" s="204" t="s">
        <v>6115</v>
      </c>
      <c r="B170" s="194">
        <v>1</v>
      </c>
      <c r="C170" s="194">
        <v>0</v>
      </c>
      <c r="D170" s="194">
        <v>0</v>
      </c>
      <c r="E170" s="194">
        <v>5</v>
      </c>
      <c r="F170" s="194">
        <v>0</v>
      </c>
      <c r="G170" s="195" t="s">
        <v>6069</v>
      </c>
      <c r="H170" s="194">
        <v>0</v>
      </c>
    </row>
    <row r="171" spans="1:8">
      <c r="A171" s="204" t="s">
        <v>6116</v>
      </c>
      <c r="B171" s="194">
        <v>1</v>
      </c>
      <c r="C171" s="194">
        <v>0</v>
      </c>
      <c r="D171" s="194">
        <v>0</v>
      </c>
      <c r="E171" s="194">
        <v>5</v>
      </c>
      <c r="F171" s="194">
        <v>0</v>
      </c>
      <c r="G171" s="194">
        <v>3</v>
      </c>
      <c r="H171" s="194">
        <v>0</v>
      </c>
    </row>
    <row r="172" spans="1:8">
      <c r="A172" s="204" t="s">
        <v>6117</v>
      </c>
      <c r="B172" s="194">
        <v>1</v>
      </c>
      <c r="C172" s="194">
        <v>0</v>
      </c>
      <c r="D172" s="194">
        <v>0</v>
      </c>
      <c r="E172" s="194">
        <v>5</v>
      </c>
      <c r="F172" s="194">
        <v>0</v>
      </c>
      <c r="G172" s="194">
        <v>1</v>
      </c>
      <c r="H172" s="194">
        <v>0</v>
      </c>
    </row>
    <row r="173" spans="1:8">
      <c r="A173" s="204" t="s">
        <v>6118</v>
      </c>
      <c r="B173" s="194">
        <v>1</v>
      </c>
      <c r="C173" s="194">
        <v>0</v>
      </c>
      <c r="D173" s="194">
        <v>0</v>
      </c>
      <c r="E173" s="194">
        <v>5</v>
      </c>
      <c r="F173" s="194">
        <v>0</v>
      </c>
      <c r="G173" s="195" t="s">
        <v>5975</v>
      </c>
      <c r="H173" s="194">
        <v>0</v>
      </c>
    </row>
    <row r="174" spans="1:8">
      <c r="A174" s="204" t="s">
        <v>6119</v>
      </c>
      <c r="B174" s="194">
        <v>1</v>
      </c>
      <c r="C174" s="194">
        <v>1</v>
      </c>
      <c r="D174" s="194">
        <v>0</v>
      </c>
      <c r="E174" s="194">
        <v>5</v>
      </c>
      <c r="F174" s="194">
        <v>0</v>
      </c>
      <c r="G174" s="194">
        <v>2</v>
      </c>
      <c r="H174" s="194">
        <v>0</v>
      </c>
    </row>
    <row r="175" spans="1:8">
      <c r="A175" s="204" t="s">
        <v>6120</v>
      </c>
      <c r="B175" s="194">
        <v>1</v>
      </c>
      <c r="C175" s="194">
        <v>1</v>
      </c>
      <c r="D175" s="194">
        <v>0</v>
      </c>
      <c r="E175" s="194">
        <v>5</v>
      </c>
      <c r="F175" s="194">
        <v>0</v>
      </c>
      <c r="G175" s="194">
        <v>1</v>
      </c>
      <c r="H175" s="194">
        <v>0</v>
      </c>
    </row>
    <row r="176" spans="1:8">
      <c r="A176" s="204" t="s">
        <v>6121</v>
      </c>
      <c r="B176" s="194">
        <v>1</v>
      </c>
      <c r="C176" s="194">
        <v>0</v>
      </c>
      <c r="D176" s="194">
        <v>0</v>
      </c>
      <c r="E176" s="194">
        <v>5</v>
      </c>
      <c r="F176" s="194">
        <v>0</v>
      </c>
      <c r="G176" s="194">
        <v>1</v>
      </c>
      <c r="H176" s="194">
        <v>0</v>
      </c>
    </row>
    <row r="177" spans="1:8">
      <c r="A177" s="204" t="s">
        <v>6122</v>
      </c>
      <c r="B177" s="194">
        <v>1</v>
      </c>
      <c r="C177" s="194">
        <v>1</v>
      </c>
      <c r="D177" s="194">
        <v>0</v>
      </c>
      <c r="E177" s="194">
        <v>5</v>
      </c>
      <c r="F177" s="194">
        <v>0</v>
      </c>
      <c r="G177" s="194">
        <v>0</v>
      </c>
      <c r="H177" s="194">
        <v>0</v>
      </c>
    </row>
    <row r="178" spans="1:8">
      <c r="A178" s="204" t="s">
        <v>6123</v>
      </c>
      <c r="B178" s="194">
        <v>1</v>
      </c>
      <c r="C178" s="194">
        <v>1</v>
      </c>
      <c r="D178" s="194">
        <v>0</v>
      </c>
      <c r="E178" s="194">
        <v>5</v>
      </c>
      <c r="F178" s="194">
        <v>0</v>
      </c>
      <c r="G178" s="194">
        <v>1</v>
      </c>
      <c r="H178" s="194">
        <v>0</v>
      </c>
    </row>
    <row r="179" spans="1:8">
      <c r="A179" s="204" t="s">
        <v>6124</v>
      </c>
      <c r="B179" s="194">
        <v>1</v>
      </c>
      <c r="C179" s="194">
        <v>0</v>
      </c>
      <c r="D179" s="194">
        <v>0</v>
      </c>
      <c r="E179" s="194">
        <v>5</v>
      </c>
      <c r="F179" s="194">
        <v>0</v>
      </c>
      <c r="G179" s="194">
        <v>3</v>
      </c>
      <c r="H179" s="194">
        <v>0</v>
      </c>
    </row>
    <row r="180" spans="1:8">
      <c r="A180" s="204" t="s">
        <v>6125</v>
      </c>
      <c r="B180" s="194">
        <v>1</v>
      </c>
      <c r="C180" s="194">
        <v>1</v>
      </c>
      <c r="D180" s="194">
        <v>0</v>
      </c>
      <c r="E180" s="194">
        <v>5</v>
      </c>
      <c r="F180" s="194">
        <v>0</v>
      </c>
      <c r="G180" s="194">
        <v>1</v>
      </c>
      <c r="H180" s="194">
        <v>0</v>
      </c>
    </row>
    <row r="181" spans="1:8">
      <c r="A181" s="204" t="s">
        <v>6126</v>
      </c>
      <c r="B181" s="194">
        <v>1</v>
      </c>
      <c r="C181" s="194">
        <v>1</v>
      </c>
      <c r="D181" s="194">
        <v>0</v>
      </c>
      <c r="E181" s="194">
        <v>5</v>
      </c>
      <c r="F181" s="194">
        <v>0</v>
      </c>
      <c r="G181" s="194">
        <v>1</v>
      </c>
      <c r="H181" s="194">
        <v>0</v>
      </c>
    </row>
    <row r="182" spans="1:8">
      <c r="A182" s="204" t="s">
        <v>6127</v>
      </c>
      <c r="B182" s="194">
        <v>1</v>
      </c>
      <c r="C182" s="194">
        <v>1</v>
      </c>
      <c r="D182" s="194" t="s">
        <v>5961</v>
      </c>
      <c r="E182" s="194">
        <v>1</v>
      </c>
      <c r="F182" s="194" t="s">
        <v>5961</v>
      </c>
      <c r="G182" s="194">
        <v>2</v>
      </c>
      <c r="H182" s="194">
        <v>0</v>
      </c>
    </row>
    <row r="183" spans="1:8">
      <c r="A183" s="208" t="s">
        <v>6128</v>
      </c>
      <c r="B183" s="194">
        <v>1</v>
      </c>
      <c r="C183" s="194">
        <v>0</v>
      </c>
      <c r="D183" s="194" t="s">
        <v>5961</v>
      </c>
      <c r="E183" s="194">
        <v>1</v>
      </c>
      <c r="F183" s="194" t="s">
        <v>5961</v>
      </c>
      <c r="G183" s="194">
        <v>1</v>
      </c>
      <c r="H183" s="194">
        <v>0</v>
      </c>
    </row>
    <row r="184" spans="1:8">
      <c r="A184" s="206" t="s">
        <v>6129</v>
      </c>
      <c r="B184" s="194" t="s">
        <v>5961</v>
      </c>
      <c r="C184" s="194">
        <v>1</v>
      </c>
      <c r="D184" s="194" t="s">
        <v>5961</v>
      </c>
      <c r="E184" s="194" t="s">
        <v>5961</v>
      </c>
      <c r="F184" s="194" t="s">
        <v>5961</v>
      </c>
      <c r="G184" s="195" t="s">
        <v>5970</v>
      </c>
      <c r="H184" s="194">
        <v>0</v>
      </c>
    </row>
    <row r="185" spans="1:8">
      <c r="A185" s="204" t="s">
        <v>6130</v>
      </c>
      <c r="B185" s="194">
        <v>1</v>
      </c>
      <c r="C185" s="194">
        <v>0</v>
      </c>
      <c r="D185" s="194">
        <v>0</v>
      </c>
      <c r="E185" s="194">
        <v>0</v>
      </c>
      <c r="F185" s="194">
        <v>0</v>
      </c>
      <c r="G185" s="194">
        <v>1</v>
      </c>
      <c r="H185" s="194">
        <v>0</v>
      </c>
    </row>
    <row r="186" spans="1:8">
      <c r="A186" s="204" t="s">
        <v>6131</v>
      </c>
      <c r="B186" s="194" t="s">
        <v>5961</v>
      </c>
      <c r="C186" s="194">
        <v>0</v>
      </c>
      <c r="D186" s="194" t="s">
        <v>5961</v>
      </c>
      <c r="E186" s="194">
        <v>0</v>
      </c>
      <c r="F186" s="194">
        <v>0</v>
      </c>
      <c r="G186" s="194">
        <v>3</v>
      </c>
      <c r="H186" s="194">
        <v>0</v>
      </c>
    </row>
    <row r="187" spans="1:8">
      <c r="A187" s="204" t="s">
        <v>6132</v>
      </c>
      <c r="B187" s="194">
        <v>1</v>
      </c>
      <c r="C187" s="194">
        <v>0</v>
      </c>
      <c r="D187" s="194" t="s">
        <v>5961</v>
      </c>
      <c r="E187" s="194">
        <v>0</v>
      </c>
      <c r="F187" s="194">
        <v>0</v>
      </c>
      <c r="G187" s="194">
        <v>3</v>
      </c>
      <c r="H187" s="194">
        <v>0</v>
      </c>
    </row>
    <row r="188" spans="1:8">
      <c r="A188" s="204" t="s">
        <v>6133</v>
      </c>
      <c r="B188" s="194">
        <v>1</v>
      </c>
      <c r="C188" s="194">
        <v>1</v>
      </c>
      <c r="D188" s="194">
        <v>0</v>
      </c>
      <c r="E188" s="194">
        <v>0</v>
      </c>
      <c r="F188" s="194">
        <v>0</v>
      </c>
      <c r="G188" s="194">
        <v>2</v>
      </c>
      <c r="H188" s="194">
        <v>0</v>
      </c>
    </row>
    <row r="189" spans="1:8">
      <c r="A189" s="204" t="s">
        <v>6134</v>
      </c>
      <c r="B189" s="194" t="s">
        <v>5961</v>
      </c>
      <c r="C189" s="194">
        <v>1</v>
      </c>
      <c r="D189" s="194">
        <v>0</v>
      </c>
      <c r="E189" s="194">
        <v>0</v>
      </c>
      <c r="F189" s="194">
        <v>0</v>
      </c>
      <c r="G189" s="194">
        <v>2</v>
      </c>
      <c r="H189" s="194">
        <v>0</v>
      </c>
    </row>
    <row r="190" spans="1:8">
      <c r="A190" s="204" t="s">
        <v>6135</v>
      </c>
      <c r="B190" s="194">
        <v>1</v>
      </c>
      <c r="C190" s="194">
        <v>0</v>
      </c>
      <c r="D190" s="194">
        <v>0</v>
      </c>
      <c r="E190" s="194">
        <v>0</v>
      </c>
      <c r="F190" s="194">
        <v>0</v>
      </c>
      <c r="G190" s="194">
        <v>1</v>
      </c>
      <c r="H190" s="194">
        <v>0</v>
      </c>
    </row>
    <row r="191" spans="1:8">
      <c r="A191" s="206" t="s">
        <v>6136</v>
      </c>
      <c r="B191" s="194">
        <v>1</v>
      </c>
      <c r="C191" s="194">
        <v>1</v>
      </c>
      <c r="D191" s="194">
        <v>0</v>
      </c>
      <c r="E191" s="194">
        <v>0</v>
      </c>
      <c r="F191" s="194">
        <v>0</v>
      </c>
      <c r="G191" s="194">
        <v>1</v>
      </c>
      <c r="H191" s="194">
        <v>0</v>
      </c>
    </row>
    <row r="192" spans="1:8">
      <c r="A192" s="204" t="s">
        <v>6137</v>
      </c>
      <c r="B192" s="194">
        <v>1</v>
      </c>
      <c r="C192" s="194">
        <v>1</v>
      </c>
      <c r="D192" s="194">
        <v>0</v>
      </c>
      <c r="E192" s="194">
        <v>0</v>
      </c>
      <c r="F192" s="194">
        <v>0</v>
      </c>
      <c r="G192" s="194">
        <v>3</v>
      </c>
      <c r="H192" s="194">
        <v>0</v>
      </c>
    </row>
    <row r="193" spans="1:8">
      <c r="A193" s="204" t="s">
        <v>6138</v>
      </c>
      <c r="B193" s="194">
        <v>1</v>
      </c>
      <c r="C193" s="194">
        <v>1</v>
      </c>
      <c r="D193" s="194">
        <v>0</v>
      </c>
      <c r="E193" s="194">
        <v>0</v>
      </c>
      <c r="F193" s="194">
        <v>0</v>
      </c>
      <c r="G193" s="194">
        <v>1</v>
      </c>
      <c r="H193" s="194">
        <v>0</v>
      </c>
    </row>
    <row r="194" spans="1:8">
      <c r="A194" s="204" t="s">
        <v>6139</v>
      </c>
      <c r="B194" s="194">
        <v>1</v>
      </c>
      <c r="C194" s="194">
        <v>0</v>
      </c>
      <c r="D194" s="194">
        <v>0</v>
      </c>
      <c r="E194" s="194">
        <v>0</v>
      </c>
      <c r="F194" s="194">
        <v>0</v>
      </c>
      <c r="G194" s="194">
        <v>1</v>
      </c>
      <c r="H194" s="194">
        <v>0</v>
      </c>
    </row>
    <row r="195" spans="1:8">
      <c r="A195" s="204" t="s">
        <v>6140</v>
      </c>
      <c r="B195" s="194">
        <v>1</v>
      </c>
      <c r="C195" s="194">
        <v>1</v>
      </c>
      <c r="D195" s="194">
        <v>0</v>
      </c>
      <c r="E195" s="194">
        <v>0</v>
      </c>
      <c r="F195" s="194">
        <v>0</v>
      </c>
      <c r="G195" s="194">
        <v>3</v>
      </c>
      <c r="H195" s="194">
        <v>0</v>
      </c>
    </row>
    <row r="196" spans="1:8">
      <c r="A196" s="206" t="s">
        <v>6141</v>
      </c>
      <c r="B196" s="194">
        <v>1</v>
      </c>
      <c r="C196" s="194">
        <v>1</v>
      </c>
      <c r="D196" s="194">
        <v>0</v>
      </c>
      <c r="E196" s="194">
        <v>0</v>
      </c>
      <c r="F196" s="194">
        <v>0</v>
      </c>
      <c r="G196" s="195" t="s">
        <v>6069</v>
      </c>
      <c r="H196" s="194">
        <v>0</v>
      </c>
    </row>
    <row r="197" spans="1:8">
      <c r="A197" s="204" t="s">
        <v>6142</v>
      </c>
      <c r="B197" s="194">
        <v>1</v>
      </c>
      <c r="C197" s="194">
        <v>0</v>
      </c>
      <c r="D197" s="194">
        <v>1</v>
      </c>
      <c r="E197" s="194">
        <v>0</v>
      </c>
      <c r="F197" s="194">
        <v>0</v>
      </c>
      <c r="G197" s="209" t="s">
        <v>5983</v>
      </c>
      <c r="H197" s="194">
        <v>0</v>
      </c>
    </row>
    <row r="198" spans="1:8">
      <c r="A198" s="204" t="s">
        <v>6143</v>
      </c>
      <c r="B198" s="194">
        <v>1</v>
      </c>
      <c r="C198" s="194">
        <v>0</v>
      </c>
      <c r="D198" s="194">
        <v>1</v>
      </c>
      <c r="E198" s="194">
        <v>3</v>
      </c>
      <c r="F198" s="194">
        <v>1</v>
      </c>
      <c r="G198" s="194">
        <v>1</v>
      </c>
      <c r="H198" s="194">
        <v>0</v>
      </c>
    </row>
    <row r="199" spans="1:8">
      <c r="A199" s="206" t="s">
        <v>6144</v>
      </c>
      <c r="B199" s="194">
        <v>1</v>
      </c>
      <c r="C199" s="194">
        <v>0</v>
      </c>
      <c r="D199" s="194">
        <v>0</v>
      </c>
      <c r="E199" s="194">
        <v>0</v>
      </c>
      <c r="F199" s="194">
        <v>0</v>
      </c>
      <c r="G199" s="194">
        <v>1</v>
      </c>
      <c r="H199" s="194">
        <v>0</v>
      </c>
    </row>
    <row r="200" spans="1:8">
      <c r="A200" s="204" t="s">
        <v>6145</v>
      </c>
      <c r="B200" s="194">
        <v>1</v>
      </c>
      <c r="C200" s="194">
        <v>1</v>
      </c>
      <c r="D200" s="194">
        <v>0</v>
      </c>
      <c r="E200" s="194">
        <v>0</v>
      </c>
      <c r="F200" s="194">
        <v>0</v>
      </c>
      <c r="G200" s="194" t="s">
        <v>5979</v>
      </c>
      <c r="H200" s="194">
        <v>0</v>
      </c>
    </row>
    <row r="201" spans="1:8">
      <c r="A201" s="206" t="s">
        <v>6146</v>
      </c>
      <c r="B201" s="194">
        <v>1</v>
      </c>
      <c r="C201" s="194">
        <v>0</v>
      </c>
      <c r="D201" s="194">
        <v>1</v>
      </c>
      <c r="E201" s="194">
        <v>3</v>
      </c>
      <c r="F201" s="194">
        <v>1</v>
      </c>
      <c r="G201" s="194">
        <v>2</v>
      </c>
      <c r="H201" s="194">
        <v>0</v>
      </c>
    </row>
    <row r="202" spans="1:8">
      <c r="A202" s="204" t="s">
        <v>6147</v>
      </c>
      <c r="B202" s="194" t="s">
        <v>5961</v>
      </c>
      <c r="C202" s="194">
        <v>1</v>
      </c>
      <c r="D202" s="194">
        <v>1</v>
      </c>
      <c r="E202" s="194">
        <v>3</v>
      </c>
      <c r="F202" s="194">
        <v>1</v>
      </c>
      <c r="G202" s="194">
        <v>2</v>
      </c>
      <c r="H202" s="194">
        <v>0</v>
      </c>
    </row>
    <row r="203" spans="1:8">
      <c r="A203" s="204" t="s">
        <v>6148</v>
      </c>
      <c r="B203" s="194">
        <v>1</v>
      </c>
      <c r="C203" s="194">
        <v>1</v>
      </c>
      <c r="D203" s="194">
        <v>0</v>
      </c>
      <c r="E203" s="194">
        <v>0</v>
      </c>
      <c r="F203" s="194">
        <v>0</v>
      </c>
      <c r="G203" s="195" t="s">
        <v>6069</v>
      </c>
      <c r="H203" s="194">
        <v>0</v>
      </c>
    </row>
    <row r="204" spans="1:8">
      <c r="A204" s="204" t="s">
        <v>6149</v>
      </c>
      <c r="B204" s="194" t="s">
        <v>5961</v>
      </c>
      <c r="C204" s="194">
        <v>0</v>
      </c>
      <c r="D204" s="194">
        <v>0</v>
      </c>
      <c r="E204" s="194">
        <v>0</v>
      </c>
      <c r="F204" s="194">
        <v>0</v>
      </c>
      <c r="G204" s="195" t="s">
        <v>6069</v>
      </c>
      <c r="H204" s="194">
        <v>0</v>
      </c>
    </row>
    <row r="205" spans="1:8">
      <c r="A205" s="204" t="s">
        <v>6150</v>
      </c>
      <c r="B205" s="194">
        <v>1</v>
      </c>
      <c r="C205" s="194">
        <v>1</v>
      </c>
      <c r="D205" s="194">
        <v>0</v>
      </c>
      <c r="E205" s="194">
        <v>0</v>
      </c>
      <c r="F205" s="194">
        <v>0</v>
      </c>
      <c r="G205" s="194">
        <v>1</v>
      </c>
      <c r="H205" s="194">
        <v>0</v>
      </c>
    </row>
    <row r="206" spans="1:8">
      <c r="A206" s="204" t="s">
        <v>6151</v>
      </c>
      <c r="B206" s="194">
        <v>1</v>
      </c>
      <c r="C206" s="194">
        <v>1</v>
      </c>
      <c r="D206" s="194">
        <v>0</v>
      </c>
      <c r="E206" s="194">
        <v>0</v>
      </c>
      <c r="F206" s="194">
        <v>0</v>
      </c>
      <c r="G206" s="194">
        <v>1</v>
      </c>
      <c r="H206" s="194">
        <v>0</v>
      </c>
    </row>
    <row r="207" spans="1:8">
      <c r="A207" s="204" t="s">
        <v>6152</v>
      </c>
      <c r="B207" s="194">
        <v>1</v>
      </c>
      <c r="C207" s="194">
        <v>1</v>
      </c>
      <c r="D207" s="194">
        <v>0</v>
      </c>
      <c r="E207" s="194">
        <v>0</v>
      </c>
      <c r="F207" s="194">
        <v>0</v>
      </c>
      <c r="G207" s="194">
        <v>2</v>
      </c>
      <c r="H207" s="194">
        <v>0</v>
      </c>
    </row>
    <row r="208" spans="1:8">
      <c r="A208" s="206" t="s">
        <v>6153</v>
      </c>
      <c r="B208" s="194">
        <v>0</v>
      </c>
      <c r="C208" s="194">
        <v>1</v>
      </c>
      <c r="D208" s="194">
        <v>1</v>
      </c>
      <c r="E208" s="194">
        <v>4</v>
      </c>
      <c r="F208" s="194">
        <v>1</v>
      </c>
      <c r="G208" s="195" t="s">
        <v>6069</v>
      </c>
      <c r="H208" s="194">
        <v>0</v>
      </c>
    </row>
    <row r="209" spans="1:8">
      <c r="A209" s="204" t="s">
        <v>6154</v>
      </c>
      <c r="B209" s="194">
        <v>0</v>
      </c>
      <c r="C209" s="194">
        <v>1</v>
      </c>
      <c r="D209" s="194">
        <v>0</v>
      </c>
      <c r="E209" s="194">
        <v>1</v>
      </c>
      <c r="F209" s="194">
        <v>1</v>
      </c>
      <c r="G209" s="194">
        <v>1</v>
      </c>
      <c r="H209" s="194">
        <v>0</v>
      </c>
    </row>
    <row r="210" spans="1:8">
      <c r="A210" s="204" t="s">
        <v>6155</v>
      </c>
      <c r="B210" s="194">
        <v>0</v>
      </c>
      <c r="C210" s="194">
        <v>1</v>
      </c>
      <c r="D210" s="194">
        <v>0</v>
      </c>
      <c r="E210" s="194">
        <v>0</v>
      </c>
      <c r="F210" s="194">
        <v>0</v>
      </c>
      <c r="G210" s="194">
        <v>0</v>
      </c>
      <c r="H210" s="194">
        <v>0</v>
      </c>
    </row>
    <row r="211" spans="1:8">
      <c r="A211" s="204" t="s">
        <v>6156</v>
      </c>
      <c r="B211" s="194">
        <v>0</v>
      </c>
      <c r="C211" s="194">
        <v>1</v>
      </c>
      <c r="D211" s="194">
        <v>0</v>
      </c>
      <c r="E211" s="194">
        <v>0</v>
      </c>
      <c r="F211" s="194">
        <v>0</v>
      </c>
      <c r="G211" s="194">
        <v>2</v>
      </c>
      <c r="H211" s="194">
        <v>0</v>
      </c>
    </row>
    <row r="212" spans="1:8">
      <c r="A212" s="206" t="s">
        <v>6157</v>
      </c>
      <c r="B212" s="194">
        <v>0</v>
      </c>
      <c r="C212" s="194">
        <v>1</v>
      </c>
      <c r="D212" s="194">
        <v>0</v>
      </c>
      <c r="E212" s="194">
        <v>0</v>
      </c>
      <c r="F212" s="194">
        <v>0</v>
      </c>
      <c r="G212" s="194">
        <v>1</v>
      </c>
      <c r="H212" s="194">
        <v>0</v>
      </c>
    </row>
    <row r="213" spans="1:8">
      <c r="A213" s="207" t="s">
        <v>6166</v>
      </c>
      <c r="B213" s="194">
        <v>0</v>
      </c>
      <c r="C213" s="194">
        <v>1</v>
      </c>
      <c r="D213" s="194">
        <v>0</v>
      </c>
      <c r="E213" s="194">
        <v>0</v>
      </c>
      <c r="F213" s="194">
        <v>0</v>
      </c>
      <c r="G213" s="194">
        <v>1</v>
      </c>
      <c r="H213" s="194">
        <v>0</v>
      </c>
    </row>
    <row r="214" spans="1:8">
      <c r="A214" s="207" t="s">
        <v>6167</v>
      </c>
      <c r="B214" s="194">
        <v>0</v>
      </c>
      <c r="C214" s="194">
        <v>1</v>
      </c>
      <c r="D214" s="194">
        <v>0</v>
      </c>
      <c r="E214" s="194">
        <v>0</v>
      </c>
      <c r="F214" s="194">
        <v>1</v>
      </c>
      <c r="G214" s="194">
        <v>1</v>
      </c>
      <c r="H214" s="194">
        <v>0</v>
      </c>
    </row>
    <row r="215" spans="1:8">
      <c r="A215" s="206" t="s">
        <v>6158</v>
      </c>
      <c r="B215" s="194">
        <v>0</v>
      </c>
      <c r="C215" s="194">
        <v>0</v>
      </c>
      <c r="D215" s="194">
        <v>0</v>
      </c>
      <c r="E215" s="194">
        <v>0</v>
      </c>
      <c r="F215" s="194">
        <v>1</v>
      </c>
      <c r="G215" s="194">
        <v>1</v>
      </c>
      <c r="H215" s="194">
        <v>0</v>
      </c>
    </row>
    <row r="216" spans="1:8">
      <c r="A216" s="210" t="s">
        <v>6159</v>
      </c>
      <c r="B216" s="194">
        <v>0</v>
      </c>
      <c r="C216" s="194">
        <v>1</v>
      </c>
      <c r="D216" s="194" t="s">
        <v>5961</v>
      </c>
      <c r="E216" s="194">
        <v>4</v>
      </c>
      <c r="F216" s="194" t="s">
        <v>5961</v>
      </c>
      <c r="G216" s="195" t="s">
        <v>6069</v>
      </c>
      <c r="H216" s="194">
        <v>0</v>
      </c>
    </row>
    <row r="217" spans="1:8">
      <c r="A217" s="204" t="s">
        <v>6160</v>
      </c>
      <c r="B217" s="194">
        <v>0</v>
      </c>
      <c r="C217" s="194">
        <v>0</v>
      </c>
      <c r="D217" s="194" t="s">
        <v>5961</v>
      </c>
      <c r="E217" s="194">
        <v>0</v>
      </c>
      <c r="F217" s="194">
        <v>0</v>
      </c>
      <c r="G217" s="194">
        <v>3</v>
      </c>
      <c r="H217" s="194">
        <v>0</v>
      </c>
    </row>
    <row r="218" spans="1:8" ht="16" thickBot="1">
      <c r="A218" s="211" t="s">
        <v>6161</v>
      </c>
      <c r="B218" s="194">
        <v>0</v>
      </c>
      <c r="C218" s="194">
        <v>0</v>
      </c>
      <c r="D218" s="194">
        <v>0</v>
      </c>
      <c r="E218" s="194">
        <v>0</v>
      </c>
      <c r="F218" s="194">
        <v>0</v>
      </c>
      <c r="G218" s="194">
        <v>3</v>
      </c>
      <c r="H218" s="194">
        <v>0</v>
      </c>
    </row>
  </sheetData>
  <phoneticPr fontId="40"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1:G38"/>
  <sheetViews>
    <sheetView zoomScale="162" zoomScaleNormal="162" workbookViewId="0">
      <selection activeCell="D12" sqref="D12"/>
    </sheetView>
  </sheetViews>
  <sheetFormatPr defaultColWidth="10.83203125" defaultRowHeight="15.5"/>
  <cols>
    <col min="1" max="2" width="10.83203125" style="8"/>
    <col min="3" max="3" width="23.83203125" style="8" bestFit="1" customWidth="1"/>
    <col min="4" max="16384" width="10.83203125" style="8"/>
  </cols>
  <sheetData>
    <row r="1" spans="1:7" ht="16" thickBot="1">
      <c r="A1" s="1" t="s">
        <v>6195</v>
      </c>
      <c r="B1" s="5"/>
      <c r="C1" s="5"/>
      <c r="D1" s="12"/>
      <c r="E1" s="12"/>
      <c r="F1" s="12"/>
      <c r="G1" s="212"/>
    </row>
    <row r="2" spans="1:7" ht="16" thickBot="1">
      <c r="A2" s="177" t="s">
        <v>868</v>
      </c>
      <c r="B2" s="177" t="s">
        <v>869</v>
      </c>
      <c r="C2" s="177" t="s">
        <v>627</v>
      </c>
      <c r="D2" s="31" t="s">
        <v>870</v>
      </c>
      <c r="E2" s="31" t="s">
        <v>871</v>
      </c>
      <c r="F2" s="31" t="s">
        <v>872</v>
      </c>
      <c r="G2" s="31" t="s">
        <v>873</v>
      </c>
    </row>
    <row r="3" spans="1:7">
      <c r="A3" s="5" t="s">
        <v>874</v>
      </c>
      <c r="B3" s="5" t="s">
        <v>875</v>
      </c>
      <c r="C3" s="17" t="s">
        <v>876</v>
      </c>
      <c r="D3" s="12">
        <v>3565</v>
      </c>
      <c r="E3" s="178">
        <f t="shared" ref="E3:E38" si="0">D3/4180</f>
        <v>0.85287081339712922</v>
      </c>
      <c r="F3" s="12">
        <v>5941</v>
      </c>
      <c r="G3" s="213">
        <f t="shared" ref="G3:G38" si="1">F3/D3</f>
        <v>1.6664796633941095</v>
      </c>
    </row>
    <row r="4" spans="1:7">
      <c r="A4" s="5" t="s">
        <v>877</v>
      </c>
      <c r="B4" s="5" t="s">
        <v>878</v>
      </c>
      <c r="C4" s="17" t="s">
        <v>879</v>
      </c>
      <c r="D4" s="12">
        <v>3657</v>
      </c>
      <c r="E4" s="178">
        <f t="shared" si="0"/>
        <v>0.87488038277511959</v>
      </c>
      <c r="F4" s="12">
        <v>4754</v>
      </c>
      <c r="G4" s="213">
        <f t="shared" si="1"/>
        <v>1.2999726551818431</v>
      </c>
    </row>
    <row r="5" spans="1:7">
      <c r="A5" s="5" t="s">
        <v>877</v>
      </c>
      <c r="B5" s="5" t="s">
        <v>880</v>
      </c>
      <c r="C5" s="17" t="s">
        <v>881</v>
      </c>
      <c r="D5" s="12">
        <v>3306</v>
      </c>
      <c r="E5" s="178">
        <f t="shared" si="0"/>
        <v>0.79090909090909089</v>
      </c>
      <c r="F5" s="12">
        <v>4704</v>
      </c>
      <c r="G5" s="213">
        <f t="shared" si="1"/>
        <v>1.4228675136116153</v>
      </c>
    </row>
    <row r="6" spans="1:7">
      <c r="A6" s="5" t="s">
        <v>17</v>
      </c>
      <c r="B6" s="5" t="s">
        <v>880</v>
      </c>
      <c r="C6" s="17" t="s">
        <v>882</v>
      </c>
      <c r="D6" s="12">
        <v>3302</v>
      </c>
      <c r="E6" s="178">
        <f t="shared" si="0"/>
        <v>0.78995215311004785</v>
      </c>
      <c r="F6" s="12">
        <v>5196</v>
      </c>
      <c r="G6" s="213">
        <f t="shared" si="1"/>
        <v>1.5735917625681406</v>
      </c>
    </row>
    <row r="7" spans="1:7">
      <c r="A7" s="5" t="s">
        <v>17</v>
      </c>
      <c r="B7" s="5" t="s">
        <v>67</v>
      </c>
      <c r="C7" s="17" t="s">
        <v>883</v>
      </c>
      <c r="D7" s="12">
        <v>3638</v>
      </c>
      <c r="E7" s="178">
        <f t="shared" si="0"/>
        <v>0.87033492822966507</v>
      </c>
      <c r="F7" s="12">
        <v>5286</v>
      </c>
      <c r="G7" s="213">
        <f t="shared" si="1"/>
        <v>1.4529961517317207</v>
      </c>
    </row>
    <row r="8" spans="1:7">
      <c r="A8" s="5" t="s">
        <v>17</v>
      </c>
      <c r="B8" s="5" t="s">
        <v>67</v>
      </c>
      <c r="C8" s="17" t="s">
        <v>884</v>
      </c>
      <c r="D8" s="12">
        <v>3532</v>
      </c>
      <c r="E8" s="178">
        <f t="shared" si="0"/>
        <v>0.84497607655502394</v>
      </c>
      <c r="F8" s="12">
        <v>5213</v>
      </c>
      <c r="G8" s="213">
        <f t="shared" si="1"/>
        <v>1.4759343148357871</v>
      </c>
    </row>
    <row r="9" spans="1:7">
      <c r="A9" s="5" t="s">
        <v>17</v>
      </c>
      <c r="B9" s="5" t="s">
        <v>49</v>
      </c>
      <c r="C9" s="17" t="s">
        <v>885</v>
      </c>
      <c r="D9" s="12">
        <v>3722</v>
      </c>
      <c r="E9" s="178">
        <f t="shared" si="0"/>
        <v>0.89043062200956935</v>
      </c>
      <c r="F9" s="12">
        <v>6033</v>
      </c>
      <c r="G9" s="213">
        <f t="shared" si="1"/>
        <v>1.6209027404621172</v>
      </c>
    </row>
    <row r="10" spans="1:7">
      <c r="A10" s="5" t="s">
        <v>17</v>
      </c>
      <c r="B10" s="5" t="s">
        <v>49</v>
      </c>
      <c r="C10" s="17" t="s">
        <v>886</v>
      </c>
      <c r="D10" s="12">
        <v>3793</v>
      </c>
      <c r="E10" s="178">
        <f t="shared" si="0"/>
        <v>0.90741626794258379</v>
      </c>
      <c r="F10" s="12">
        <v>5022</v>
      </c>
      <c r="G10" s="213">
        <f t="shared" si="1"/>
        <v>1.3240179277616662</v>
      </c>
    </row>
    <row r="11" spans="1:7">
      <c r="A11" s="5" t="s">
        <v>887</v>
      </c>
      <c r="B11" s="5" t="s">
        <v>888</v>
      </c>
      <c r="C11" s="17" t="s">
        <v>889</v>
      </c>
      <c r="D11" s="12">
        <v>3758</v>
      </c>
      <c r="E11" s="178">
        <f t="shared" si="0"/>
        <v>0.89904306220095698</v>
      </c>
      <c r="F11" s="12">
        <v>5457</v>
      </c>
      <c r="G11" s="213">
        <f t="shared" si="1"/>
        <v>1.4521021820117084</v>
      </c>
    </row>
    <row r="12" spans="1:7">
      <c r="A12" s="5" t="s">
        <v>887</v>
      </c>
      <c r="B12" s="5" t="s">
        <v>888</v>
      </c>
      <c r="C12" s="17" t="s">
        <v>890</v>
      </c>
      <c r="D12" s="12">
        <v>3628</v>
      </c>
      <c r="E12" s="178">
        <f t="shared" si="0"/>
        <v>0.86794258373205746</v>
      </c>
      <c r="F12" s="12">
        <v>5396</v>
      </c>
      <c r="G12" s="213">
        <f t="shared" si="1"/>
        <v>1.4873208379272327</v>
      </c>
    </row>
    <row r="13" spans="1:7">
      <c r="A13" s="5" t="s">
        <v>887</v>
      </c>
      <c r="B13" s="5" t="s">
        <v>891</v>
      </c>
      <c r="C13" s="17" t="s">
        <v>892</v>
      </c>
      <c r="D13" s="12">
        <v>3680</v>
      </c>
      <c r="E13" s="178">
        <f t="shared" si="0"/>
        <v>0.88038277511961727</v>
      </c>
      <c r="F13" s="12">
        <v>6029</v>
      </c>
      <c r="G13" s="213">
        <f t="shared" si="1"/>
        <v>1.6383152173913043</v>
      </c>
    </row>
    <row r="14" spans="1:7">
      <c r="A14" s="5" t="s">
        <v>887</v>
      </c>
      <c r="B14" s="5" t="s">
        <v>891</v>
      </c>
      <c r="C14" s="17" t="s">
        <v>893</v>
      </c>
      <c r="D14" s="12">
        <v>3692</v>
      </c>
      <c r="E14" s="178">
        <f t="shared" si="0"/>
        <v>0.8832535885167464</v>
      </c>
      <c r="F14" s="12">
        <v>5571</v>
      </c>
      <c r="G14" s="213">
        <f t="shared" si="1"/>
        <v>1.5089382448537378</v>
      </c>
    </row>
    <row r="15" spans="1:7">
      <c r="A15" s="5" t="s">
        <v>17</v>
      </c>
      <c r="B15" s="5" t="s">
        <v>114</v>
      </c>
      <c r="C15" s="17" t="s">
        <v>5946</v>
      </c>
      <c r="D15" s="12">
        <v>3741</v>
      </c>
      <c r="E15" s="178">
        <f t="shared" si="0"/>
        <v>0.89497607655502387</v>
      </c>
      <c r="F15" s="12">
        <v>5107</v>
      </c>
      <c r="G15" s="213">
        <f t="shared" si="1"/>
        <v>1.3651430098904036</v>
      </c>
    </row>
    <row r="16" spans="1:7">
      <c r="A16" s="5" t="s">
        <v>17</v>
      </c>
      <c r="B16" s="5" t="s">
        <v>114</v>
      </c>
      <c r="C16" s="17" t="s">
        <v>894</v>
      </c>
      <c r="D16" s="12">
        <v>3519</v>
      </c>
      <c r="E16" s="178">
        <f t="shared" si="0"/>
        <v>0.84186602870813398</v>
      </c>
      <c r="F16" s="12">
        <v>5121</v>
      </c>
      <c r="G16" s="213">
        <f t="shared" si="1"/>
        <v>1.4552429667519182</v>
      </c>
    </row>
    <row r="17" spans="1:7">
      <c r="A17" s="5" t="s">
        <v>17</v>
      </c>
      <c r="B17" s="5" t="s">
        <v>895</v>
      </c>
      <c r="C17" s="17" t="s">
        <v>896</v>
      </c>
      <c r="D17" s="12">
        <v>3465</v>
      </c>
      <c r="E17" s="178">
        <f t="shared" si="0"/>
        <v>0.82894736842105265</v>
      </c>
      <c r="F17" s="12">
        <v>4980</v>
      </c>
      <c r="G17" s="213">
        <f t="shared" si="1"/>
        <v>1.4372294372294372</v>
      </c>
    </row>
    <row r="18" spans="1:7">
      <c r="A18" s="5" t="s">
        <v>897</v>
      </c>
      <c r="B18" s="5" t="s">
        <v>898</v>
      </c>
      <c r="C18" s="17" t="s">
        <v>899</v>
      </c>
      <c r="D18" s="12">
        <v>3657</v>
      </c>
      <c r="E18" s="178">
        <f t="shared" si="0"/>
        <v>0.87488038277511959</v>
      </c>
      <c r="F18" s="12">
        <v>6229</v>
      </c>
      <c r="G18" s="213">
        <f t="shared" si="1"/>
        <v>1.7033087229969921</v>
      </c>
    </row>
    <row r="19" spans="1:7">
      <c r="A19" s="5" t="s">
        <v>900</v>
      </c>
      <c r="B19" s="5" t="s">
        <v>901</v>
      </c>
      <c r="C19" s="17" t="s">
        <v>902</v>
      </c>
      <c r="D19" s="12">
        <v>3703</v>
      </c>
      <c r="E19" s="178">
        <f t="shared" si="0"/>
        <v>0.88588516746411483</v>
      </c>
      <c r="F19" s="12">
        <v>4874</v>
      </c>
      <c r="G19" s="213">
        <f t="shared" si="1"/>
        <v>1.316230083715906</v>
      </c>
    </row>
    <row r="20" spans="1:7">
      <c r="A20" s="5" t="s">
        <v>897</v>
      </c>
      <c r="B20" s="5" t="s">
        <v>903</v>
      </c>
      <c r="C20" s="17" t="s">
        <v>904</v>
      </c>
      <c r="D20" s="12">
        <v>3711</v>
      </c>
      <c r="E20" s="178">
        <f t="shared" si="0"/>
        <v>0.88779904306220092</v>
      </c>
      <c r="F20" s="12">
        <v>4942</v>
      </c>
      <c r="G20" s="213">
        <f t="shared" si="1"/>
        <v>1.3317165184586366</v>
      </c>
    </row>
    <row r="21" spans="1:7">
      <c r="A21" s="5" t="s">
        <v>905</v>
      </c>
      <c r="B21" s="5" t="s">
        <v>184</v>
      </c>
      <c r="C21" s="17" t="s">
        <v>906</v>
      </c>
      <c r="D21" s="12">
        <v>3554</v>
      </c>
      <c r="E21" s="178">
        <f t="shared" si="0"/>
        <v>0.85023923444976079</v>
      </c>
      <c r="F21" s="12">
        <v>5747</v>
      </c>
      <c r="G21" s="213">
        <f t="shared" si="1"/>
        <v>1.617051209904333</v>
      </c>
    </row>
    <row r="22" spans="1:7">
      <c r="A22" s="5" t="s">
        <v>907</v>
      </c>
      <c r="B22" s="5" t="s">
        <v>908</v>
      </c>
      <c r="C22" s="17" t="s">
        <v>909</v>
      </c>
      <c r="D22" s="12">
        <v>3731</v>
      </c>
      <c r="E22" s="178">
        <f t="shared" si="0"/>
        <v>0.89258373205741626</v>
      </c>
      <c r="F22" s="12">
        <v>6133</v>
      </c>
      <c r="G22" s="213">
        <f t="shared" si="1"/>
        <v>1.6437952291610829</v>
      </c>
    </row>
    <row r="23" spans="1:7">
      <c r="A23" s="5" t="s">
        <v>910</v>
      </c>
      <c r="B23" s="5" t="s">
        <v>911</v>
      </c>
      <c r="C23" s="17" t="s">
        <v>912</v>
      </c>
      <c r="D23" s="12">
        <v>3626</v>
      </c>
      <c r="E23" s="178">
        <f t="shared" si="0"/>
        <v>0.86746411483253594</v>
      </c>
      <c r="F23" s="12">
        <v>5370</v>
      </c>
      <c r="G23" s="213">
        <f t="shared" si="1"/>
        <v>1.4809707666850525</v>
      </c>
    </row>
    <row r="24" spans="1:7">
      <c r="A24" s="5" t="s">
        <v>636</v>
      </c>
      <c r="B24" s="5" t="s">
        <v>911</v>
      </c>
      <c r="C24" s="17" t="s">
        <v>913</v>
      </c>
      <c r="D24" s="12">
        <v>3698</v>
      </c>
      <c r="E24" s="178">
        <f t="shared" si="0"/>
        <v>0.88468899521531097</v>
      </c>
      <c r="F24" s="12">
        <v>5217</v>
      </c>
      <c r="G24" s="213">
        <f t="shared" si="1"/>
        <v>1.4107625743645213</v>
      </c>
    </row>
    <row r="25" spans="1:7">
      <c r="A25" s="5" t="s">
        <v>914</v>
      </c>
      <c r="B25" s="5" t="s">
        <v>915</v>
      </c>
      <c r="C25" s="17" t="s">
        <v>916</v>
      </c>
      <c r="D25" s="12">
        <v>3558</v>
      </c>
      <c r="E25" s="178">
        <f>D25/4180</f>
        <v>0.85119617224880384</v>
      </c>
      <c r="F25" s="12">
        <v>5186</v>
      </c>
      <c r="G25" s="213">
        <f t="shared" si="1"/>
        <v>1.4575604272062956</v>
      </c>
    </row>
    <row r="26" spans="1:7">
      <c r="A26" s="5" t="s">
        <v>917</v>
      </c>
      <c r="B26" s="5" t="s">
        <v>211</v>
      </c>
      <c r="C26" s="17" t="s">
        <v>918</v>
      </c>
      <c r="D26" s="12">
        <v>3745</v>
      </c>
      <c r="E26" s="178">
        <f t="shared" si="0"/>
        <v>0.89593301435406703</v>
      </c>
      <c r="F26" s="12">
        <v>5379</v>
      </c>
      <c r="G26" s="213">
        <f t="shared" si="1"/>
        <v>1.4363150867823764</v>
      </c>
    </row>
    <row r="27" spans="1:7">
      <c r="A27" s="5" t="s">
        <v>919</v>
      </c>
      <c r="B27" s="5" t="s">
        <v>920</v>
      </c>
      <c r="C27" s="17" t="s">
        <v>921</v>
      </c>
      <c r="D27" s="12">
        <v>3938</v>
      </c>
      <c r="E27" s="178">
        <f t="shared" si="0"/>
        <v>0.94210526315789478</v>
      </c>
      <c r="F27" s="12">
        <v>6701</v>
      </c>
      <c r="G27" s="213">
        <f t="shared" si="1"/>
        <v>1.7016251904520061</v>
      </c>
    </row>
    <row r="28" spans="1:7">
      <c r="A28" s="5" t="s">
        <v>922</v>
      </c>
      <c r="B28" s="5" t="s">
        <v>923</v>
      </c>
      <c r="C28" s="17" t="s">
        <v>924</v>
      </c>
      <c r="D28" s="12">
        <v>3778</v>
      </c>
      <c r="E28" s="178">
        <f t="shared" si="0"/>
        <v>0.9038277511961722</v>
      </c>
      <c r="F28" s="12">
        <v>5142</v>
      </c>
      <c r="G28" s="213">
        <f t="shared" si="1"/>
        <v>1.3610375860243515</v>
      </c>
    </row>
    <row r="29" spans="1:7">
      <c r="A29" s="5" t="s">
        <v>922</v>
      </c>
      <c r="B29" s="5" t="s">
        <v>925</v>
      </c>
      <c r="C29" s="17" t="s">
        <v>926</v>
      </c>
      <c r="D29" s="12">
        <v>3754</v>
      </c>
      <c r="E29" s="178">
        <f t="shared" si="0"/>
        <v>0.89808612440191382</v>
      </c>
      <c r="F29" s="12">
        <v>5921</v>
      </c>
      <c r="G29" s="213">
        <f t="shared" si="1"/>
        <v>1.5772509323388386</v>
      </c>
    </row>
    <row r="30" spans="1:7">
      <c r="A30" s="5" t="s">
        <v>927</v>
      </c>
      <c r="B30" s="5" t="s">
        <v>281</v>
      </c>
      <c r="C30" s="17" t="s">
        <v>6169</v>
      </c>
      <c r="D30" s="12">
        <v>3722</v>
      </c>
      <c r="E30" s="178">
        <f t="shared" si="0"/>
        <v>0.89043062200956935</v>
      </c>
      <c r="F30" s="12">
        <v>5285</v>
      </c>
      <c r="G30" s="213">
        <f t="shared" si="1"/>
        <v>1.4199355185384201</v>
      </c>
    </row>
    <row r="31" spans="1:7">
      <c r="A31" s="5" t="s">
        <v>928</v>
      </c>
      <c r="B31" s="5" t="s">
        <v>929</v>
      </c>
      <c r="C31" s="17" t="s">
        <v>930</v>
      </c>
      <c r="D31" s="12">
        <v>3193</v>
      </c>
      <c r="E31" s="178">
        <f t="shared" si="0"/>
        <v>0.76387559808612437</v>
      </c>
      <c r="F31" s="12">
        <v>3859</v>
      </c>
      <c r="G31" s="213">
        <f t="shared" si="1"/>
        <v>1.2085812715314752</v>
      </c>
    </row>
    <row r="32" spans="1:7">
      <c r="A32" s="5" t="s">
        <v>927</v>
      </c>
      <c r="B32" s="5" t="s">
        <v>931</v>
      </c>
      <c r="C32" s="17" t="s">
        <v>932</v>
      </c>
      <c r="D32" s="12">
        <v>3528</v>
      </c>
      <c r="E32" s="178">
        <f t="shared" si="0"/>
        <v>0.84401913875598089</v>
      </c>
      <c r="F32" s="12">
        <v>4944</v>
      </c>
      <c r="G32" s="213">
        <f t="shared" si="1"/>
        <v>1.4013605442176871</v>
      </c>
    </row>
    <row r="33" spans="1:7">
      <c r="A33" s="5" t="s">
        <v>933</v>
      </c>
      <c r="B33" s="5" t="s">
        <v>931</v>
      </c>
      <c r="C33" s="17" t="s">
        <v>934</v>
      </c>
      <c r="D33" s="12">
        <v>3750</v>
      </c>
      <c r="E33" s="178">
        <f t="shared" si="0"/>
        <v>0.89712918660287078</v>
      </c>
      <c r="F33" s="12">
        <v>6210</v>
      </c>
      <c r="G33" s="213">
        <f t="shared" si="1"/>
        <v>1.6559999999999999</v>
      </c>
    </row>
    <row r="34" spans="1:7">
      <c r="A34" s="5" t="s">
        <v>935</v>
      </c>
      <c r="B34" s="5" t="s">
        <v>297</v>
      </c>
      <c r="C34" s="17" t="s">
        <v>936</v>
      </c>
      <c r="D34" s="12">
        <v>3514</v>
      </c>
      <c r="E34" s="178">
        <f t="shared" si="0"/>
        <v>0.84066985645933012</v>
      </c>
      <c r="F34" s="12">
        <v>5475</v>
      </c>
      <c r="G34" s="213">
        <f t="shared" si="1"/>
        <v>1.5580535002845759</v>
      </c>
    </row>
    <row r="35" spans="1:7">
      <c r="A35" s="5" t="s">
        <v>935</v>
      </c>
      <c r="B35" s="5" t="s">
        <v>937</v>
      </c>
      <c r="C35" s="17" t="s">
        <v>938</v>
      </c>
      <c r="D35" s="12">
        <v>3393</v>
      </c>
      <c r="E35" s="178">
        <f t="shared" si="0"/>
        <v>0.81172248803827751</v>
      </c>
      <c r="F35" s="12">
        <v>5201</v>
      </c>
      <c r="G35" s="213">
        <f t="shared" si="1"/>
        <v>1.5328617742410846</v>
      </c>
    </row>
    <row r="36" spans="1:7">
      <c r="A36" s="5" t="s">
        <v>939</v>
      </c>
      <c r="B36" s="5" t="s">
        <v>940</v>
      </c>
      <c r="C36" s="17" t="s">
        <v>941</v>
      </c>
      <c r="D36" s="12">
        <v>4017</v>
      </c>
      <c r="E36" s="178">
        <f t="shared" si="0"/>
        <v>0.9610047846889952</v>
      </c>
      <c r="F36" s="12">
        <v>8697</v>
      </c>
      <c r="G36" s="213">
        <f t="shared" si="1"/>
        <v>2.1650485436893203</v>
      </c>
    </row>
    <row r="37" spans="1:7">
      <c r="A37" s="5" t="s">
        <v>942</v>
      </c>
      <c r="B37" s="5" t="s">
        <v>943</v>
      </c>
      <c r="C37" s="17" t="s">
        <v>944</v>
      </c>
      <c r="D37" s="12">
        <v>3554</v>
      </c>
      <c r="E37" s="178">
        <f t="shared" si="0"/>
        <v>0.85023923444976079</v>
      </c>
      <c r="F37" s="12">
        <v>5267</v>
      </c>
      <c r="G37" s="213">
        <f t="shared" si="1"/>
        <v>1.4819921215531795</v>
      </c>
    </row>
    <row r="38" spans="1:7" ht="16" thickBot="1">
      <c r="A38" s="39" t="s">
        <v>945</v>
      </c>
      <c r="B38" s="39" t="s">
        <v>946</v>
      </c>
      <c r="C38" s="179" t="s">
        <v>947</v>
      </c>
      <c r="D38" s="180">
        <v>3515</v>
      </c>
      <c r="E38" s="181">
        <f t="shared" si="0"/>
        <v>0.84090909090909094</v>
      </c>
      <c r="F38" s="180">
        <v>4913</v>
      </c>
      <c r="G38" s="214">
        <f t="shared" si="1"/>
        <v>1.3977240398293029</v>
      </c>
    </row>
  </sheetData>
  <phoneticPr fontId="3" type="noConversion"/>
  <pageMargins left="0.75" right="0.75" top="1" bottom="1" header="0.5" footer="0.5"/>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dimension ref="A1:E4183"/>
  <sheetViews>
    <sheetView topLeftCell="A228" workbookViewId="0">
      <selection activeCell="G15" sqref="G15"/>
    </sheetView>
  </sheetViews>
  <sheetFormatPr defaultColWidth="10.83203125" defaultRowHeight="15.5"/>
  <cols>
    <col min="1" max="1" width="12" style="5" customWidth="1"/>
    <col min="2" max="2" width="10.83203125" style="2"/>
    <col min="3" max="3" width="15.83203125" style="2" customWidth="1"/>
    <col min="4" max="4" width="13.1640625" style="2" customWidth="1"/>
    <col min="5" max="5" width="15.33203125" style="2" customWidth="1"/>
    <col min="6" max="16384" width="10.83203125" style="2"/>
  </cols>
  <sheetData>
    <row r="1" spans="1:5">
      <c r="A1" s="1" t="s">
        <v>6196</v>
      </c>
    </row>
    <row r="2" spans="1:5" ht="16" thickBot="1"/>
    <row r="3" spans="1:5" ht="37" customHeight="1" thickBot="1">
      <c r="A3" s="66" t="s">
        <v>948</v>
      </c>
      <c r="B3" s="116" t="s">
        <v>949</v>
      </c>
      <c r="C3" s="117" t="s">
        <v>950</v>
      </c>
      <c r="D3" s="116" t="s">
        <v>951</v>
      </c>
      <c r="E3" s="116" t="s">
        <v>952</v>
      </c>
    </row>
    <row r="4" spans="1:5">
      <c r="A4" s="128">
        <v>431187</v>
      </c>
      <c r="B4" s="129">
        <v>36</v>
      </c>
      <c r="C4" s="130">
        <f>B4*100/36</f>
        <v>100</v>
      </c>
      <c r="D4" s="129">
        <v>36</v>
      </c>
      <c r="E4" s="131">
        <f t="shared" ref="E4:E67" si="0">D4/B4</f>
        <v>1</v>
      </c>
    </row>
    <row r="5" spans="1:5">
      <c r="A5" s="128">
        <v>431381</v>
      </c>
      <c r="B5" s="129">
        <v>36</v>
      </c>
      <c r="C5" s="130">
        <f t="shared" ref="C5:C68" si="1">B5*100/36</f>
        <v>100</v>
      </c>
      <c r="D5" s="129">
        <v>36</v>
      </c>
      <c r="E5" s="131">
        <f t="shared" si="0"/>
        <v>1</v>
      </c>
    </row>
    <row r="6" spans="1:5">
      <c r="A6" s="128">
        <v>431415</v>
      </c>
      <c r="B6" s="129">
        <v>36</v>
      </c>
      <c r="C6" s="130">
        <f t="shared" si="1"/>
        <v>100</v>
      </c>
      <c r="D6" s="129">
        <v>36</v>
      </c>
      <c r="E6" s="131">
        <f t="shared" si="0"/>
        <v>1</v>
      </c>
    </row>
    <row r="7" spans="1:5">
      <c r="A7" s="128">
        <v>431500</v>
      </c>
      <c r="B7" s="129">
        <v>36</v>
      </c>
      <c r="C7" s="130">
        <f t="shared" si="1"/>
        <v>100</v>
      </c>
      <c r="D7" s="129">
        <v>36</v>
      </c>
      <c r="E7" s="131">
        <f t="shared" si="0"/>
        <v>1</v>
      </c>
    </row>
    <row r="8" spans="1:5">
      <c r="A8" s="128">
        <v>431611</v>
      </c>
      <c r="B8" s="129">
        <v>36</v>
      </c>
      <c r="C8" s="130">
        <f t="shared" si="1"/>
        <v>100</v>
      </c>
      <c r="D8" s="129">
        <v>36</v>
      </c>
      <c r="E8" s="131">
        <f t="shared" si="0"/>
        <v>1</v>
      </c>
    </row>
    <row r="9" spans="1:5">
      <c r="A9" s="128">
        <v>431764</v>
      </c>
      <c r="B9" s="129">
        <v>36</v>
      </c>
      <c r="C9" s="130">
        <f t="shared" si="1"/>
        <v>100</v>
      </c>
      <c r="D9" s="129">
        <v>36</v>
      </c>
      <c r="E9" s="131">
        <f t="shared" si="0"/>
        <v>1</v>
      </c>
    </row>
    <row r="10" spans="1:5">
      <c r="A10" s="128">
        <v>431973</v>
      </c>
      <c r="B10" s="129">
        <v>36</v>
      </c>
      <c r="C10" s="130">
        <f t="shared" si="1"/>
        <v>100</v>
      </c>
      <c r="D10" s="129">
        <v>36</v>
      </c>
      <c r="E10" s="131">
        <f t="shared" si="0"/>
        <v>1</v>
      </c>
    </row>
    <row r="11" spans="1:5">
      <c r="A11" s="128">
        <v>432265</v>
      </c>
      <c r="B11" s="129">
        <v>36</v>
      </c>
      <c r="C11" s="130">
        <f t="shared" si="1"/>
        <v>100</v>
      </c>
      <c r="D11" s="129">
        <v>36</v>
      </c>
      <c r="E11" s="131">
        <f t="shared" si="0"/>
        <v>1</v>
      </c>
    </row>
    <row r="12" spans="1:5">
      <c r="A12" s="128">
        <v>432321</v>
      </c>
      <c r="B12" s="129">
        <v>36</v>
      </c>
      <c r="C12" s="130">
        <f t="shared" si="1"/>
        <v>100</v>
      </c>
      <c r="D12" s="129">
        <v>36</v>
      </c>
      <c r="E12" s="131">
        <f t="shared" si="0"/>
        <v>1</v>
      </c>
    </row>
    <row r="13" spans="1:5">
      <c r="A13" s="128">
        <v>432324</v>
      </c>
      <c r="B13" s="129">
        <v>36</v>
      </c>
      <c r="C13" s="130">
        <f t="shared" si="1"/>
        <v>100</v>
      </c>
      <c r="D13" s="129">
        <v>36</v>
      </c>
      <c r="E13" s="131">
        <f t="shared" si="0"/>
        <v>1</v>
      </c>
    </row>
    <row r="14" spans="1:5">
      <c r="A14" s="128">
        <v>432359</v>
      </c>
      <c r="B14" s="129">
        <v>36</v>
      </c>
      <c r="C14" s="130">
        <f t="shared" si="1"/>
        <v>100</v>
      </c>
      <c r="D14" s="129">
        <v>36</v>
      </c>
      <c r="E14" s="131">
        <f t="shared" si="0"/>
        <v>1</v>
      </c>
    </row>
    <row r="15" spans="1:5">
      <c r="A15" s="128">
        <v>432488</v>
      </c>
      <c r="B15" s="129">
        <v>36</v>
      </c>
      <c r="C15" s="130">
        <f t="shared" si="1"/>
        <v>100</v>
      </c>
      <c r="D15" s="129">
        <v>36</v>
      </c>
      <c r="E15" s="131">
        <f t="shared" si="0"/>
        <v>1</v>
      </c>
    </row>
    <row r="16" spans="1:5">
      <c r="A16" s="128">
        <v>432535</v>
      </c>
      <c r="B16" s="129">
        <v>36</v>
      </c>
      <c r="C16" s="130">
        <f t="shared" si="1"/>
        <v>100</v>
      </c>
      <c r="D16" s="129">
        <v>36</v>
      </c>
      <c r="E16" s="131">
        <f t="shared" si="0"/>
        <v>1</v>
      </c>
    </row>
    <row r="17" spans="1:5">
      <c r="A17" s="128">
        <v>432728</v>
      </c>
      <c r="B17" s="129">
        <v>36</v>
      </c>
      <c r="C17" s="130">
        <f t="shared" si="1"/>
        <v>100</v>
      </c>
      <c r="D17" s="129">
        <v>36</v>
      </c>
      <c r="E17" s="131">
        <f t="shared" si="0"/>
        <v>1</v>
      </c>
    </row>
    <row r="18" spans="1:5">
      <c r="A18" s="128">
        <v>432755</v>
      </c>
      <c r="B18" s="129">
        <v>36</v>
      </c>
      <c r="C18" s="130">
        <f t="shared" si="1"/>
        <v>100</v>
      </c>
      <c r="D18" s="129">
        <v>36</v>
      </c>
      <c r="E18" s="131">
        <f t="shared" si="0"/>
        <v>1</v>
      </c>
    </row>
    <row r="19" spans="1:5">
      <c r="A19" s="128">
        <v>432825</v>
      </c>
      <c r="B19" s="129">
        <v>36</v>
      </c>
      <c r="C19" s="130">
        <f t="shared" si="1"/>
        <v>100</v>
      </c>
      <c r="D19" s="129">
        <v>36</v>
      </c>
      <c r="E19" s="131">
        <f t="shared" si="0"/>
        <v>1</v>
      </c>
    </row>
    <row r="20" spans="1:5">
      <c r="A20" s="128">
        <v>432845</v>
      </c>
      <c r="B20" s="129">
        <v>36</v>
      </c>
      <c r="C20" s="130">
        <f t="shared" si="1"/>
        <v>100</v>
      </c>
      <c r="D20" s="129">
        <v>36</v>
      </c>
      <c r="E20" s="131">
        <f t="shared" si="0"/>
        <v>1</v>
      </c>
    </row>
    <row r="21" spans="1:5">
      <c r="A21" s="128">
        <v>432882</v>
      </c>
      <c r="B21" s="129">
        <v>36</v>
      </c>
      <c r="C21" s="130">
        <f t="shared" si="1"/>
        <v>100</v>
      </c>
      <c r="D21" s="129">
        <v>36</v>
      </c>
      <c r="E21" s="131">
        <f t="shared" si="0"/>
        <v>1</v>
      </c>
    </row>
    <row r="22" spans="1:5">
      <c r="A22" s="128">
        <v>432986</v>
      </c>
      <c r="B22" s="129">
        <v>36</v>
      </c>
      <c r="C22" s="130">
        <f t="shared" si="1"/>
        <v>100</v>
      </c>
      <c r="D22" s="129">
        <v>36</v>
      </c>
      <c r="E22" s="131">
        <f t="shared" si="0"/>
        <v>1</v>
      </c>
    </row>
    <row r="23" spans="1:5">
      <c r="A23" s="128">
        <v>433032</v>
      </c>
      <c r="B23" s="129">
        <v>36</v>
      </c>
      <c r="C23" s="130">
        <f t="shared" si="1"/>
        <v>100</v>
      </c>
      <c r="D23" s="129">
        <v>36</v>
      </c>
      <c r="E23" s="131">
        <f t="shared" si="0"/>
        <v>1</v>
      </c>
    </row>
    <row r="24" spans="1:5">
      <c r="A24" s="128">
        <v>433204</v>
      </c>
      <c r="B24" s="129">
        <v>36</v>
      </c>
      <c r="C24" s="130">
        <f t="shared" si="1"/>
        <v>100</v>
      </c>
      <c r="D24" s="129">
        <v>36</v>
      </c>
      <c r="E24" s="131">
        <f t="shared" si="0"/>
        <v>1</v>
      </c>
    </row>
    <row r="25" spans="1:5">
      <c r="A25" s="128">
        <v>433266</v>
      </c>
      <c r="B25" s="129">
        <v>36</v>
      </c>
      <c r="C25" s="130">
        <f t="shared" si="1"/>
        <v>100</v>
      </c>
      <c r="D25" s="129">
        <v>36</v>
      </c>
      <c r="E25" s="131">
        <f t="shared" si="0"/>
        <v>1</v>
      </c>
    </row>
    <row r="26" spans="1:5">
      <c r="A26" s="128">
        <v>433281</v>
      </c>
      <c r="B26" s="129">
        <v>36</v>
      </c>
      <c r="C26" s="130">
        <f t="shared" si="1"/>
        <v>100</v>
      </c>
      <c r="D26" s="129">
        <v>36</v>
      </c>
      <c r="E26" s="131">
        <f t="shared" si="0"/>
        <v>1</v>
      </c>
    </row>
    <row r="27" spans="1:5">
      <c r="A27" s="128">
        <v>433341</v>
      </c>
      <c r="B27" s="129">
        <v>36</v>
      </c>
      <c r="C27" s="130">
        <f t="shared" si="1"/>
        <v>100</v>
      </c>
      <c r="D27" s="129">
        <v>36</v>
      </c>
      <c r="E27" s="131">
        <f t="shared" si="0"/>
        <v>1</v>
      </c>
    </row>
    <row r="28" spans="1:5">
      <c r="A28" s="128">
        <v>433371</v>
      </c>
      <c r="B28" s="129">
        <v>36</v>
      </c>
      <c r="C28" s="130">
        <f t="shared" si="1"/>
        <v>100</v>
      </c>
      <c r="D28" s="129">
        <v>36</v>
      </c>
      <c r="E28" s="131">
        <f t="shared" si="0"/>
        <v>1</v>
      </c>
    </row>
    <row r="29" spans="1:5">
      <c r="A29" s="128">
        <v>433397</v>
      </c>
      <c r="B29" s="129">
        <v>36</v>
      </c>
      <c r="C29" s="130">
        <f t="shared" si="1"/>
        <v>100</v>
      </c>
      <c r="D29" s="129">
        <v>36</v>
      </c>
      <c r="E29" s="131">
        <f t="shared" si="0"/>
        <v>1</v>
      </c>
    </row>
    <row r="30" spans="1:5">
      <c r="A30" s="128">
        <v>433410</v>
      </c>
      <c r="B30" s="129">
        <v>36</v>
      </c>
      <c r="C30" s="130">
        <f t="shared" si="1"/>
        <v>100</v>
      </c>
      <c r="D30" s="129">
        <v>36</v>
      </c>
      <c r="E30" s="131">
        <f t="shared" si="0"/>
        <v>1</v>
      </c>
    </row>
    <row r="31" spans="1:5">
      <c r="A31" s="128">
        <v>433487</v>
      </c>
      <c r="B31" s="129">
        <v>36</v>
      </c>
      <c r="C31" s="130">
        <f t="shared" si="1"/>
        <v>100</v>
      </c>
      <c r="D31" s="129">
        <v>36</v>
      </c>
      <c r="E31" s="131">
        <f t="shared" si="0"/>
        <v>1</v>
      </c>
    </row>
    <row r="32" spans="1:5">
      <c r="A32" s="128">
        <v>433587</v>
      </c>
      <c r="B32" s="129">
        <v>36</v>
      </c>
      <c r="C32" s="130">
        <f t="shared" si="1"/>
        <v>100</v>
      </c>
      <c r="D32" s="129">
        <v>36</v>
      </c>
      <c r="E32" s="131">
        <f t="shared" si="0"/>
        <v>1</v>
      </c>
    </row>
    <row r="33" spans="1:5">
      <c r="A33" s="128">
        <v>433604</v>
      </c>
      <c r="B33" s="129">
        <v>36</v>
      </c>
      <c r="C33" s="130">
        <f t="shared" si="1"/>
        <v>100</v>
      </c>
      <c r="D33" s="129">
        <v>36</v>
      </c>
      <c r="E33" s="131">
        <f t="shared" si="0"/>
        <v>1</v>
      </c>
    </row>
    <row r="34" spans="1:5">
      <c r="A34" s="128">
        <v>433607</v>
      </c>
      <c r="B34" s="129">
        <v>36</v>
      </c>
      <c r="C34" s="130">
        <f t="shared" si="1"/>
        <v>100</v>
      </c>
      <c r="D34" s="129">
        <v>36</v>
      </c>
      <c r="E34" s="131">
        <f t="shared" si="0"/>
        <v>1</v>
      </c>
    </row>
    <row r="35" spans="1:5">
      <c r="A35" s="128">
        <v>433721</v>
      </c>
      <c r="B35" s="129">
        <v>36</v>
      </c>
      <c r="C35" s="130">
        <f t="shared" si="1"/>
        <v>100</v>
      </c>
      <c r="D35" s="129">
        <v>36</v>
      </c>
      <c r="E35" s="131">
        <f t="shared" si="0"/>
        <v>1</v>
      </c>
    </row>
    <row r="36" spans="1:5">
      <c r="A36" s="128">
        <v>433969</v>
      </c>
      <c r="B36" s="129">
        <v>36</v>
      </c>
      <c r="C36" s="130">
        <f t="shared" si="1"/>
        <v>100</v>
      </c>
      <c r="D36" s="129">
        <v>36</v>
      </c>
      <c r="E36" s="131">
        <f t="shared" si="0"/>
        <v>1</v>
      </c>
    </row>
    <row r="37" spans="1:5">
      <c r="A37" s="128">
        <v>434152</v>
      </c>
      <c r="B37" s="129">
        <v>36</v>
      </c>
      <c r="C37" s="130">
        <f t="shared" si="1"/>
        <v>100</v>
      </c>
      <c r="D37" s="129">
        <v>36</v>
      </c>
      <c r="E37" s="131">
        <f t="shared" si="0"/>
        <v>1</v>
      </c>
    </row>
    <row r="38" spans="1:5">
      <c r="A38" s="128">
        <v>434305</v>
      </c>
      <c r="B38" s="129">
        <v>36</v>
      </c>
      <c r="C38" s="130">
        <f t="shared" si="1"/>
        <v>100</v>
      </c>
      <c r="D38" s="129">
        <v>36</v>
      </c>
      <c r="E38" s="131">
        <f t="shared" si="0"/>
        <v>1</v>
      </c>
    </row>
    <row r="39" spans="1:5">
      <c r="A39" s="128">
        <v>434392</v>
      </c>
      <c r="B39" s="129">
        <v>36</v>
      </c>
      <c r="C39" s="130">
        <f t="shared" si="1"/>
        <v>100</v>
      </c>
      <c r="D39" s="129">
        <v>36</v>
      </c>
      <c r="E39" s="131">
        <f t="shared" si="0"/>
        <v>1</v>
      </c>
    </row>
    <row r="40" spans="1:5">
      <c r="A40" s="128">
        <v>434511</v>
      </c>
      <c r="B40" s="129">
        <v>36</v>
      </c>
      <c r="C40" s="130">
        <f t="shared" si="1"/>
        <v>100</v>
      </c>
      <c r="D40" s="129">
        <v>36</v>
      </c>
      <c r="E40" s="131">
        <f t="shared" si="0"/>
        <v>1</v>
      </c>
    </row>
    <row r="41" spans="1:5">
      <c r="A41" s="128">
        <v>434671</v>
      </c>
      <c r="B41" s="129">
        <v>36</v>
      </c>
      <c r="C41" s="130">
        <f t="shared" si="1"/>
        <v>100</v>
      </c>
      <c r="D41" s="129">
        <v>36</v>
      </c>
      <c r="E41" s="131">
        <f t="shared" si="0"/>
        <v>1</v>
      </c>
    </row>
    <row r="42" spans="1:5">
      <c r="A42" s="128">
        <v>434729</v>
      </c>
      <c r="B42" s="129">
        <v>36</v>
      </c>
      <c r="C42" s="130">
        <f t="shared" si="1"/>
        <v>100</v>
      </c>
      <c r="D42" s="129">
        <v>36</v>
      </c>
      <c r="E42" s="131">
        <f t="shared" si="0"/>
        <v>1</v>
      </c>
    </row>
    <row r="43" spans="1:5">
      <c r="A43" s="128">
        <v>434760</v>
      </c>
      <c r="B43" s="129">
        <v>36</v>
      </c>
      <c r="C43" s="130">
        <f t="shared" si="1"/>
        <v>100</v>
      </c>
      <c r="D43" s="129">
        <v>36</v>
      </c>
      <c r="E43" s="131">
        <f t="shared" si="0"/>
        <v>1</v>
      </c>
    </row>
    <row r="44" spans="1:5">
      <c r="A44" s="128">
        <v>434779</v>
      </c>
      <c r="B44" s="129">
        <v>36</v>
      </c>
      <c r="C44" s="130">
        <f t="shared" si="1"/>
        <v>100</v>
      </c>
      <c r="D44" s="129">
        <v>36</v>
      </c>
      <c r="E44" s="131">
        <f t="shared" si="0"/>
        <v>1</v>
      </c>
    </row>
    <row r="45" spans="1:5">
      <c r="A45" s="128">
        <v>434817</v>
      </c>
      <c r="B45" s="129">
        <v>36</v>
      </c>
      <c r="C45" s="130">
        <f t="shared" si="1"/>
        <v>100</v>
      </c>
      <c r="D45" s="129">
        <v>36</v>
      </c>
      <c r="E45" s="131">
        <f t="shared" si="0"/>
        <v>1</v>
      </c>
    </row>
    <row r="46" spans="1:5">
      <c r="A46" s="128">
        <v>434839</v>
      </c>
      <c r="B46" s="129">
        <v>36</v>
      </c>
      <c r="C46" s="130">
        <f t="shared" si="1"/>
        <v>100</v>
      </c>
      <c r="D46" s="129">
        <v>36</v>
      </c>
      <c r="E46" s="131">
        <f t="shared" si="0"/>
        <v>1</v>
      </c>
    </row>
    <row r="47" spans="1:5">
      <c r="A47" s="128">
        <v>435010</v>
      </c>
      <c r="B47" s="129">
        <v>36</v>
      </c>
      <c r="C47" s="130">
        <f t="shared" si="1"/>
        <v>100</v>
      </c>
      <c r="D47" s="129">
        <v>36</v>
      </c>
      <c r="E47" s="131">
        <f t="shared" si="0"/>
        <v>1</v>
      </c>
    </row>
    <row r="48" spans="1:5">
      <c r="A48" s="128">
        <v>435159</v>
      </c>
      <c r="B48" s="129">
        <v>36</v>
      </c>
      <c r="C48" s="130">
        <f t="shared" si="1"/>
        <v>100</v>
      </c>
      <c r="D48" s="129">
        <v>36</v>
      </c>
      <c r="E48" s="131">
        <f t="shared" si="0"/>
        <v>1</v>
      </c>
    </row>
    <row r="49" spans="1:5">
      <c r="A49" s="128">
        <v>435168</v>
      </c>
      <c r="B49" s="129">
        <v>36</v>
      </c>
      <c r="C49" s="130">
        <f t="shared" si="1"/>
        <v>100</v>
      </c>
      <c r="D49" s="129">
        <v>36</v>
      </c>
      <c r="E49" s="131">
        <f t="shared" si="0"/>
        <v>1</v>
      </c>
    </row>
    <row r="50" spans="1:5">
      <c r="A50" s="128">
        <v>431231</v>
      </c>
      <c r="B50" s="129">
        <v>35</v>
      </c>
      <c r="C50" s="130">
        <f t="shared" si="1"/>
        <v>97.222222222222229</v>
      </c>
      <c r="D50" s="129">
        <v>35</v>
      </c>
      <c r="E50" s="131">
        <f t="shared" si="0"/>
        <v>1</v>
      </c>
    </row>
    <row r="51" spans="1:5">
      <c r="A51" s="128">
        <v>431507</v>
      </c>
      <c r="B51" s="129">
        <v>35</v>
      </c>
      <c r="C51" s="130">
        <f t="shared" si="1"/>
        <v>97.222222222222229</v>
      </c>
      <c r="D51" s="129">
        <v>35</v>
      </c>
      <c r="E51" s="131">
        <f t="shared" si="0"/>
        <v>1</v>
      </c>
    </row>
    <row r="52" spans="1:5">
      <c r="A52" s="128">
        <v>431608</v>
      </c>
      <c r="B52" s="129">
        <v>35</v>
      </c>
      <c r="C52" s="130">
        <f t="shared" si="1"/>
        <v>97.222222222222229</v>
      </c>
      <c r="D52" s="129">
        <v>35</v>
      </c>
      <c r="E52" s="131">
        <f t="shared" si="0"/>
        <v>1</v>
      </c>
    </row>
    <row r="53" spans="1:5">
      <c r="A53" s="128">
        <v>431639</v>
      </c>
      <c r="B53" s="129">
        <v>35</v>
      </c>
      <c r="C53" s="130">
        <f t="shared" si="1"/>
        <v>97.222222222222229</v>
      </c>
      <c r="D53" s="129">
        <v>35</v>
      </c>
      <c r="E53" s="131">
        <f t="shared" si="0"/>
        <v>1</v>
      </c>
    </row>
    <row r="54" spans="1:5">
      <c r="A54" s="128">
        <v>431915</v>
      </c>
      <c r="B54" s="129">
        <v>35</v>
      </c>
      <c r="C54" s="130">
        <f t="shared" si="1"/>
        <v>97.222222222222229</v>
      </c>
      <c r="D54" s="129">
        <v>35</v>
      </c>
      <c r="E54" s="131">
        <f t="shared" si="0"/>
        <v>1</v>
      </c>
    </row>
    <row r="55" spans="1:5">
      <c r="A55" s="128">
        <v>431931</v>
      </c>
      <c r="B55" s="129">
        <v>35</v>
      </c>
      <c r="C55" s="130">
        <f t="shared" si="1"/>
        <v>97.222222222222229</v>
      </c>
      <c r="D55" s="129">
        <v>35</v>
      </c>
      <c r="E55" s="131">
        <f t="shared" si="0"/>
        <v>1</v>
      </c>
    </row>
    <row r="56" spans="1:5">
      <c r="A56" s="128">
        <v>431958</v>
      </c>
      <c r="B56" s="129">
        <v>35</v>
      </c>
      <c r="C56" s="130">
        <f t="shared" si="1"/>
        <v>97.222222222222229</v>
      </c>
      <c r="D56" s="129">
        <v>35</v>
      </c>
      <c r="E56" s="131">
        <f t="shared" si="0"/>
        <v>1</v>
      </c>
    </row>
    <row r="57" spans="1:5">
      <c r="A57" s="128">
        <v>432040</v>
      </c>
      <c r="B57" s="129">
        <v>35</v>
      </c>
      <c r="C57" s="130">
        <f t="shared" si="1"/>
        <v>97.222222222222229</v>
      </c>
      <c r="D57" s="129">
        <v>35</v>
      </c>
      <c r="E57" s="131">
        <f t="shared" si="0"/>
        <v>1</v>
      </c>
    </row>
    <row r="58" spans="1:5">
      <c r="A58" s="128">
        <v>432050</v>
      </c>
      <c r="B58" s="129">
        <v>35</v>
      </c>
      <c r="C58" s="130">
        <f t="shared" si="1"/>
        <v>97.222222222222229</v>
      </c>
      <c r="D58" s="129">
        <v>35</v>
      </c>
      <c r="E58" s="131">
        <f t="shared" si="0"/>
        <v>1</v>
      </c>
    </row>
    <row r="59" spans="1:5">
      <c r="A59" s="128">
        <v>432408</v>
      </c>
      <c r="B59" s="129">
        <v>35</v>
      </c>
      <c r="C59" s="130">
        <f t="shared" si="1"/>
        <v>97.222222222222229</v>
      </c>
      <c r="D59" s="129">
        <v>35</v>
      </c>
      <c r="E59" s="131">
        <f t="shared" si="0"/>
        <v>1</v>
      </c>
    </row>
    <row r="60" spans="1:5">
      <c r="A60" s="128">
        <v>432434</v>
      </c>
      <c r="B60" s="129">
        <v>35</v>
      </c>
      <c r="C60" s="130">
        <f t="shared" si="1"/>
        <v>97.222222222222229</v>
      </c>
      <c r="D60" s="129">
        <v>35</v>
      </c>
      <c r="E60" s="131">
        <f t="shared" si="0"/>
        <v>1</v>
      </c>
    </row>
    <row r="61" spans="1:5">
      <c r="A61" s="128">
        <v>432490</v>
      </c>
      <c r="B61" s="129">
        <v>35</v>
      </c>
      <c r="C61" s="130">
        <f t="shared" si="1"/>
        <v>97.222222222222229</v>
      </c>
      <c r="D61" s="129">
        <v>35</v>
      </c>
      <c r="E61" s="131">
        <f t="shared" si="0"/>
        <v>1</v>
      </c>
    </row>
    <row r="62" spans="1:5">
      <c r="A62" s="128">
        <v>432528</v>
      </c>
      <c r="B62" s="129">
        <v>35</v>
      </c>
      <c r="C62" s="130">
        <f t="shared" si="1"/>
        <v>97.222222222222229</v>
      </c>
      <c r="D62" s="129">
        <v>35</v>
      </c>
      <c r="E62" s="131">
        <f t="shared" si="0"/>
        <v>1</v>
      </c>
    </row>
    <row r="63" spans="1:5">
      <c r="A63" s="128">
        <v>432922</v>
      </c>
      <c r="B63" s="129">
        <v>35</v>
      </c>
      <c r="C63" s="130">
        <f t="shared" si="1"/>
        <v>97.222222222222229</v>
      </c>
      <c r="D63" s="129">
        <v>35</v>
      </c>
      <c r="E63" s="131">
        <f t="shared" si="0"/>
        <v>1</v>
      </c>
    </row>
    <row r="64" spans="1:5">
      <c r="A64" s="128">
        <v>433027</v>
      </c>
      <c r="B64" s="129">
        <v>35</v>
      </c>
      <c r="C64" s="130">
        <f t="shared" si="1"/>
        <v>97.222222222222229</v>
      </c>
      <c r="D64" s="129">
        <v>35</v>
      </c>
      <c r="E64" s="131">
        <f t="shared" si="0"/>
        <v>1</v>
      </c>
    </row>
    <row r="65" spans="1:5">
      <c r="A65" s="128">
        <v>433053</v>
      </c>
      <c r="B65" s="129">
        <v>35</v>
      </c>
      <c r="C65" s="130">
        <f t="shared" si="1"/>
        <v>97.222222222222229</v>
      </c>
      <c r="D65" s="129">
        <v>35</v>
      </c>
      <c r="E65" s="131">
        <f t="shared" si="0"/>
        <v>1</v>
      </c>
    </row>
    <row r="66" spans="1:5">
      <c r="A66" s="128">
        <v>433105</v>
      </c>
      <c r="B66" s="129">
        <v>35</v>
      </c>
      <c r="C66" s="130">
        <f t="shared" si="1"/>
        <v>97.222222222222229</v>
      </c>
      <c r="D66" s="129">
        <v>35</v>
      </c>
      <c r="E66" s="131">
        <f t="shared" si="0"/>
        <v>1</v>
      </c>
    </row>
    <row r="67" spans="1:5">
      <c r="A67" s="128">
        <v>433132</v>
      </c>
      <c r="B67" s="129">
        <v>35</v>
      </c>
      <c r="C67" s="130">
        <f t="shared" si="1"/>
        <v>97.222222222222229</v>
      </c>
      <c r="D67" s="129">
        <v>35</v>
      </c>
      <c r="E67" s="131">
        <f t="shared" si="0"/>
        <v>1</v>
      </c>
    </row>
    <row r="68" spans="1:5">
      <c r="A68" s="128">
        <v>433329</v>
      </c>
      <c r="B68" s="129">
        <v>35</v>
      </c>
      <c r="C68" s="130">
        <f t="shared" si="1"/>
        <v>97.222222222222229</v>
      </c>
      <c r="D68" s="129">
        <v>35</v>
      </c>
      <c r="E68" s="131">
        <f t="shared" ref="E68:E131" si="2">D68/B68</f>
        <v>1</v>
      </c>
    </row>
    <row r="69" spans="1:5">
      <c r="A69" s="128">
        <v>433431</v>
      </c>
      <c r="B69" s="129">
        <v>35</v>
      </c>
      <c r="C69" s="130">
        <f t="shared" ref="C69:C132" si="3">B69*100/36</f>
        <v>97.222222222222229</v>
      </c>
      <c r="D69" s="129">
        <v>35</v>
      </c>
      <c r="E69" s="131">
        <f t="shared" si="2"/>
        <v>1</v>
      </c>
    </row>
    <row r="70" spans="1:5">
      <c r="A70" s="128">
        <v>433556</v>
      </c>
      <c r="B70" s="129">
        <v>35</v>
      </c>
      <c r="C70" s="130">
        <f t="shared" si="3"/>
        <v>97.222222222222229</v>
      </c>
      <c r="D70" s="129">
        <v>35</v>
      </c>
      <c r="E70" s="131">
        <f t="shared" si="2"/>
        <v>1</v>
      </c>
    </row>
    <row r="71" spans="1:5">
      <c r="A71" s="128">
        <v>433594</v>
      </c>
      <c r="B71" s="129">
        <v>35</v>
      </c>
      <c r="C71" s="130">
        <f t="shared" si="3"/>
        <v>97.222222222222229</v>
      </c>
      <c r="D71" s="129">
        <v>35</v>
      </c>
      <c r="E71" s="131">
        <f t="shared" si="2"/>
        <v>1</v>
      </c>
    </row>
    <row r="72" spans="1:5">
      <c r="A72" s="128">
        <v>433787</v>
      </c>
      <c r="B72" s="129">
        <v>35</v>
      </c>
      <c r="C72" s="130">
        <f t="shared" si="3"/>
        <v>97.222222222222229</v>
      </c>
      <c r="D72" s="129">
        <v>35</v>
      </c>
      <c r="E72" s="131">
        <f t="shared" si="2"/>
        <v>1</v>
      </c>
    </row>
    <row r="73" spans="1:5">
      <c r="A73" s="128">
        <v>433836</v>
      </c>
      <c r="B73" s="129">
        <v>35</v>
      </c>
      <c r="C73" s="130">
        <f t="shared" si="3"/>
        <v>97.222222222222229</v>
      </c>
      <c r="D73" s="129">
        <v>35</v>
      </c>
      <c r="E73" s="131">
        <f t="shared" si="2"/>
        <v>1</v>
      </c>
    </row>
    <row r="74" spans="1:5">
      <c r="A74" s="128">
        <v>433877</v>
      </c>
      <c r="B74" s="129">
        <v>35</v>
      </c>
      <c r="C74" s="130">
        <f t="shared" si="3"/>
        <v>97.222222222222229</v>
      </c>
      <c r="D74" s="129">
        <v>35</v>
      </c>
      <c r="E74" s="131">
        <f t="shared" si="2"/>
        <v>1</v>
      </c>
    </row>
    <row r="75" spans="1:5">
      <c r="A75" s="128">
        <v>433882</v>
      </c>
      <c r="B75" s="129">
        <v>35</v>
      </c>
      <c r="C75" s="130">
        <f t="shared" si="3"/>
        <v>97.222222222222229</v>
      </c>
      <c r="D75" s="129">
        <v>35</v>
      </c>
      <c r="E75" s="131">
        <f t="shared" si="2"/>
        <v>1</v>
      </c>
    </row>
    <row r="76" spans="1:5">
      <c r="A76" s="128">
        <v>433951</v>
      </c>
      <c r="B76" s="129">
        <v>35</v>
      </c>
      <c r="C76" s="130">
        <f t="shared" si="3"/>
        <v>97.222222222222229</v>
      </c>
      <c r="D76" s="129">
        <v>35</v>
      </c>
      <c r="E76" s="131">
        <f t="shared" si="2"/>
        <v>1</v>
      </c>
    </row>
    <row r="77" spans="1:5">
      <c r="A77" s="128">
        <v>434050</v>
      </c>
      <c r="B77" s="129">
        <v>35</v>
      </c>
      <c r="C77" s="130">
        <f t="shared" si="3"/>
        <v>97.222222222222229</v>
      </c>
      <c r="D77" s="129">
        <v>35</v>
      </c>
      <c r="E77" s="131">
        <f t="shared" si="2"/>
        <v>1</v>
      </c>
    </row>
    <row r="78" spans="1:5">
      <c r="A78" s="128">
        <v>434061</v>
      </c>
      <c r="B78" s="129">
        <v>35</v>
      </c>
      <c r="C78" s="130">
        <f t="shared" si="3"/>
        <v>97.222222222222229</v>
      </c>
      <c r="D78" s="129">
        <v>35</v>
      </c>
      <c r="E78" s="131">
        <f t="shared" si="2"/>
        <v>1</v>
      </c>
    </row>
    <row r="79" spans="1:5">
      <c r="A79" s="128">
        <v>434383</v>
      </c>
      <c r="B79" s="129">
        <v>35</v>
      </c>
      <c r="C79" s="130">
        <f t="shared" si="3"/>
        <v>97.222222222222229</v>
      </c>
      <c r="D79" s="129">
        <v>35</v>
      </c>
      <c r="E79" s="131">
        <f t="shared" si="2"/>
        <v>1</v>
      </c>
    </row>
    <row r="80" spans="1:5">
      <c r="A80" s="128">
        <v>434482</v>
      </c>
      <c r="B80" s="129">
        <v>35</v>
      </c>
      <c r="C80" s="130">
        <f t="shared" si="3"/>
        <v>97.222222222222229</v>
      </c>
      <c r="D80" s="129">
        <v>35</v>
      </c>
      <c r="E80" s="131">
        <f t="shared" si="2"/>
        <v>1</v>
      </c>
    </row>
    <row r="81" spans="1:5">
      <c r="A81" s="128">
        <v>434541</v>
      </c>
      <c r="B81" s="129">
        <v>35</v>
      </c>
      <c r="C81" s="130">
        <f t="shared" si="3"/>
        <v>97.222222222222229</v>
      </c>
      <c r="D81" s="129">
        <v>35</v>
      </c>
      <c r="E81" s="131">
        <f t="shared" si="2"/>
        <v>1</v>
      </c>
    </row>
    <row r="82" spans="1:5">
      <c r="A82" s="128">
        <v>434608</v>
      </c>
      <c r="B82" s="129">
        <v>35</v>
      </c>
      <c r="C82" s="130">
        <f t="shared" si="3"/>
        <v>97.222222222222229</v>
      </c>
      <c r="D82" s="129">
        <v>35</v>
      </c>
      <c r="E82" s="131">
        <f t="shared" si="2"/>
        <v>1</v>
      </c>
    </row>
    <row r="83" spans="1:5">
      <c r="A83" s="128">
        <v>434688</v>
      </c>
      <c r="B83" s="129">
        <v>35</v>
      </c>
      <c r="C83" s="130">
        <f t="shared" si="3"/>
        <v>97.222222222222229</v>
      </c>
      <c r="D83" s="129">
        <v>35</v>
      </c>
      <c r="E83" s="131">
        <f t="shared" si="2"/>
        <v>1</v>
      </c>
    </row>
    <row r="84" spans="1:5">
      <c r="A84" s="128">
        <v>434755</v>
      </c>
      <c r="B84" s="129">
        <v>35</v>
      </c>
      <c r="C84" s="130">
        <f t="shared" si="3"/>
        <v>97.222222222222229</v>
      </c>
      <c r="D84" s="129">
        <v>35</v>
      </c>
      <c r="E84" s="131">
        <f t="shared" si="2"/>
        <v>1</v>
      </c>
    </row>
    <row r="85" spans="1:5">
      <c r="A85" s="128">
        <v>434803</v>
      </c>
      <c r="B85" s="129">
        <v>35</v>
      </c>
      <c r="C85" s="130">
        <f t="shared" si="3"/>
        <v>97.222222222222229</v>
      </c>
      <c r="D85" s="129">
        <v>35</v>
      </c>
      <c r="E85" s="131">
        <f t="shared" si="2"/>
        <v>1</v>
      </c>
    </row>
    <row r="86" spans="1:5">
      <c r="A86" s="128">
        <v>434836</v>
      </c>
      <c r="B86" s="129">
        <v>35</v>
      </c>
      <c r="C86" s="130">
        <f t="shared" si="3"/>
        <v>97.222222222222229</v>
      </c>
      <c r="D86" s="129">
        <v>35</v>
      </c>
      <c r="E86" s="131">
        <f t="shared" si="2"/>
        <v>1</v>
      </c>
    </row>
    <row r="87" spans="1:5">
      <c r="A87" s="128">
        <v>434988</v>
      </c>
      <c r="B87" s="129">
        <v>35</v>
      </c>
      <c r="C87" s="130">
        <f t="shared" si="3"/>
        <v>97.222222222222229</v>
      </c>
      <c r="D87" s="129">
        <v>35</v>
      </c>
      <c r="E87" s="131">
        <f t="shared" si="2"/>
        <v>1</v>
      </c>
    </row>
    <row r="88" spans="1:5">
      <c r="A88" s="128">
        <v>434992</v>
      </c>
      <c r="B88" s="129">
        <v>35</v>
      </c>
      <c r="C88" s="130">
        <f t="shared" si="3"/>
        <v>97.222222222222229</v>
      </c>
      <c r="D88" s="129">
        <v>35</v>
      </c>
      <c r="E88" s="131">
        <f t="shared" si="2"/>
        <v>1</v>
      </c>
    </row>
    <row r="89" spans="1:5">
      <c r="A89" s="128">
        <v>435092</v>
      </c>
      <c r="B89" s="129">
        <v>35</v>
      </c>
      <c r="C89" s="130">
        <f t="shared" si="3"/>
        <v>97.222222222222229</v>
      </c>
      <c r="D89" s="129">
        <v>35</v>
      </c>
      <c r="E89" s="131">
        <f t="shared" si="2"/>
        <v>1</v>
      </c>
    </row>
    <row r="90" spans="1:5">
      <c r="A90" s="128">
        <v>435251</v>
      </c>
      <c r="B90" s="129">
        <v>35</v>
      </c>
      <c r="C90" s="130">
        <f t="shared" si="3"/>
        <v>97.222222222222229</v>
      </c>
      <c r="D90" s="129">
        <v>35</v>
      </c>
      <c r="E90" s="131">
        <f t="shared" si="2"/>
        <v>1</v>
      </c>
    </row>
    <row r="91" spans="1:5">
      <c r="A91" s="128">
        <v>431164</v>
      </c>
      <c r="B91" s="129">
        <v>34</v>
      </c>
      <c r="C91" s="130">
        <f t="shared" si="3"/>
        <v>94.444444444444443</v>
      </c>
      <c r="D91" s="129">
        <v>34</v>
      </c>
      <c r="E91" s="131">
        <f t="shared" si="2"/>
        <v>1</v>
      </c>
    </row>
    <row r="92" spans="1:5">
      <c r="A92" s="128">
        <v>431261</v>
      </c>
      <c r="B92" s="129">
        <v>34</v>
      </c>
      <c r="C92" s="130">
        <f t="shared" si="3"/>
        <v>94.444444444444443</v>
      </c>
      <c r="D92" s="129">
        <v>34</v>
      </c>
      <c r="E92" s="131">
        <f t="shared" si="2"/>
        <v>1</v>
      </c>
    </row>
    <row r="93" spans="1:5">
      <c r="A93" s="128">
        <v>431305</v>
      </c>
      <c r="B93" s="129">
        <v>34</v>
      </c>
      <c r="C93" s="130">
        <f t="shared" si="3"/>
        <v>94.444444444444443</v>
      </c>
      <c r="D93" s="129">
        <v>34</v>
      </c>
      <c r="E93" s="131">
        <f t="shared" si="2"/>
        <v>1</v>
      </c>
    </row>
    <row r="94" spans="1:5">
      <c r="A94" s="128">
        <v>431465</v>
      </c>
      <c r="B94" s="129">
        <v>34</v>
      </c>
      <c r="C94" s="130">
        <f t="shared" si="3"/>
        <v>94.444444444444443</v>
      </c>
      <c r="D94" s="129">
        <v>34</v>
      </c>
      <c r="E94" s="131">
        <f t="shared" si="2"/>
        <v>1</v>
      </c>
    </row>
    <row r="95" spans="1:5">
      <c r="A95" s="128">
        <v>431819</v>
      </c>
      <c r="B95" s="129">
        <v>34</v>
      </c>
      <c r="C95" s="130">
        <f t="shared" si="3"/>
        <v>94.444444444444443</v>
      </c>
      <c r="D95" s="129">
        <v>34</v>
      </c>
      <c r="E95" s="131">
        <f t="shared" si="2"/>
        <v>1</v>
      </c>
    </row>
    <row r="96" spans="1:5">
      <c r="A96" s="128">
        <v>432975</v>
      </c>
      <c r="B96" s="129">
        <v>34</v>
      </c>
      <c r="C96" s="130">
        <f t="shared" si="3"/>
        <v>94.444444444444443</v>
      </c>
      <c r="D96" s="129">
        <v>34</v>
      </c>
      <c r="E96" s="131">
        <f t="shared" si="2"/>
        <v>1</v>
      </c>
    </row>
    <row r="97" spans="1:5">
      <c r="A97" s="128">
        <v>433022</v>
      </c>
      <c r="B97" s="129">
        <v>34</v>
      </c>
      <c r="C97" s="130">
        <f t="shared" si="3"/>
        <v>94.444444444444443</v>
      </c>
      <c r="D97" s="129">
        <v>34</v>
      </c>
      <c r="E97" s="131">
        <f t="shared" si="2"/>
        <v>1</v>
      </c>
    </row>
    <row r="98" spans="1:5">
      <c r="A98" s="128">
        <v>433169</v>
      </c>
      <c r="B98" s="129">
        <v>34</v>
      </c>
      <c r="C98" s="130">
        <f t="shared" si="3"/>
        <v>94.444444444444443</v>
      </c>
      <c r="D98" s="129">
        <v>34</v>
      </c>
      <c r="E98" s="131">
        <f t="shared" si="2"/>
        <v>1</v>
      </c>
    </row>
    <row r="99" spans="1:5">
      <c r="A99" s="128">
        <v>433759</v>
      </c>
      <c r="B99" s="129">
        <v>34</v>
      </c>
      <c r="C99" s="130">
        <f t="shared" si="3"/>
        <v>94.444444444444443</v>
      </c>
      <c r="D99" s="129">
        <v>34</v>
      </c>
      <c r="E99" s="131">
        <f t="shared" si="2"/>
        <v>1</v>
      </c>
    </row>
    <row r="100" spans="1:5">
      <c r="A100" s="128">
        <v>433847</v>
      </c>
      <c r="B100" s="129">
        <v>34</v>
      </c>
      <c r="C100" s="130">
        <f t="shared" si="3"/>
        <v>94.444444444444443</v>
      </c>
      <c r="D100" s="129">
        <v>34</v>
      </c>
      <c r="E100" s="131">
        <f t="shared" si="2"/>
        <v>1</v>
      </c>
    </row>
    <row r="101" spans="1:5">
      <c r="A101" s="128">
        <v>434159</v>
      </c>
      <c r="B101" s="129">
        <v>34</v>
      </c>
      <c r="C101" s="130">
        <f t="shared" si="3"/>
        <v>94.444444444444443</v>
      </c>
      <c r="D101" s="129">
        <v>34</v>
      </c>
      <c r="E101" s="131">
        <f t="shared" si="2"/>
        <v>1</v>
      </c>
    </row>
    <row r="102" spans="1:5">
      <c r="A102" s="128">
        <v>435021</v>
      </c>
      <c r="B102" s="129">
        <v>34</v>
      </c>
      <c r="C102" s="130">
        <f t="shared" si="3"/>
        <v>94.444444444444443</v>
      </c>
      <c r="D102" s="129">
        <v>34</v>
      </c>
      <c r="E102" s="131">
        <f t="shared" si="2"/>
        <v>1</v>
      </c>
    </row>
    <row r="103" spans="1:5">
      <c r="A103" s="128">
        <v>435188</v>
      </c>
      <c r="B103" s="129">
        <v>34</v>
      </c>
      <c r="C103" s="130">
        <f t="shared" si="3"/>
        <v>94.444444444444443</v>
      </c>
      <c r="D103" s="129">
        <v>34</v>
      </c>
      <c r="E103" s="131">
        <f t="shared" si="2"/>
        <v>1</v>
      </c>
    </row>
    <row r="104" spans="1:5">
      <c r="A104" s="128">
        <v>431754</v>
      </c>
      <c r="B104" s="129">
        <v>33</v>
      </c>
      <c r="C104" s="130">
        <f t="shared" si="3"/>
        <v>91.666666666666671</v>
      </c>
      <c r="D104" s="129">
        <v>33</v>
      </c>
      <c r="E104" s="131">
        <f t="shared" si="2"/>
        <v>1</v>
      </c>
    </row>
    <row r="105" spans="1:5">
      <c r="A105" s="128">
        <v>431938</v>
      </c>
      <c r="B105" s="129">
        <v>33</v>
      </c>
      <c r="C105" s="130">
        <f t="shared" si="3"/>
        <v>91.666666666666671</v>
      </c>
      <c r="D105" s="129">
        <v>33</v>
      </c>
      <c r="E105" s="131">
        <f t="shared" si="2"/>
        <v>1</v>
      </c>
    </row>
    <row r="106" spans="1:5">
      <c r="A106" s="128">
        <v>431988</v>
      </c>
      <c r="B106" s="129">
        <v>33</v>
      </c>
      <c r="C106" s="130">
        <f t="shared" si="3"/>
        <v>91.666666666666671</v>
      </c>
      <c r="D106" s="129">
        <v>33</v>
      </c>
      <c r="E106" s="131">
        <f t="shared" si="2"/>
        <v>1</v>
      </c>
    </row>
    <row r="107" spans="1:5">
      <c r="A107" s="128">
        <v>432441</v>
      </c>
      <c r="B107" s="129">
        <v>33</v>
      </c>
      <c r="C107" s="130">
        <f t="shared" si="3"/>
        <v>91.666666666666671</v>
      </c>
      <c r="D107" s="129">
        <v>33</v>
      </c>
      <c r="E107" s="131">
        <f t="shared" si="2"/>
        <v>1</v>
      </c>
    </row>
    <row r="108" spans="1:5">
      <c r="A108" s="128">
        <v>433179</v>
      </c>
      <c r="B108" s="129">
        <v>33</v>
      </c>
      <c r="C108" s="130">
        <f t="shared" si="3"/>
        <v>91.666666666666671</v>
      </c>
      <c r="D108" s="129">
        <v>33</v>
      </c>
      <c r="E108" s="131">
        <f t="shared" si="2"/>
        <v>1</v>
      </c>
    </row>
    <row r="109" spans="1:5">
      <c r="A109" s="128">
        <v>433358</v>
      </c>
      <c r="B109" s="129">
        <v>33</v>
      </c>
      <c r="C109" s="130">
        <f t="shared" si="3"/>
        <v>91.666666666666671</v>
      </c>
      <c r="D109" s="129">
        <v>33</v>
      </c>
      <c r="E109" s="131">
        <f t="shared" si="2"/>
        <v>1</v>
      </c>
    </row>
    <row r="110" spans="1:5">
      <c r="A110" s="128">
        <v>433562</v>
      </c>
      <c r="B110" s="129">
        <v>33</v>
      </c>
      <c r="C110" s="130">
        <f t="shared" si="3"/>
        <v>91.666666666666671</v>
      </c>
      <c r="D110" s="129">
        <v>33</v>
      </c>
      <c r="E110" s="131">
        <f t="shared" si="2"/>
        <v>1</v>
      </c>
    </row>
    <row r="111" spans="1:5">
      <c r="A111" s="128">
        <v>433796</v>
      </c>
      <c r="B111" s="129">
        <v>33</v>
      </c>
      <c r="C111" s="130">
        <f t="shared" si="3"/>
        <v>91.666666666666671</v>
      </c>
      <c r="D111" s="129">
        <v>33</v>
      </c>
      <c r="E111" s="131">
        <f t="shared" si="2"/>
        <v>1</v>
      </c>
    </row>
    <row r="112" spans="1:5">
      <c r="A112" s="128">
        <v>433845</v>
      </c>
      <c r="B112" s="129">
        <v>33</v>
      </c>
      <c r="C112" s="130">
        <f t="shared" si="3"/>
        <v>91.666666666666671</v>
      </c>
      <c r="D112" s="129">
        <v>33</v>
      </c>
      <c r="E112" s="131">
        <f t="shared" si="2"/>
        <v>1</v>
      </c>
    </row>
    <row r="113" spans="1:5">
      <c r="A113" s="128">
        <v>434398</v>
      </c>
      <c r="B113" s="129">
        <v>33</v>
      </c>
      <c r="C113" s="130">
        <f t="shared" si="3"/>
        <v>91.666666666666671</v>
      </c>
      <c r="D113" s="129">
        <v>33</v>
      </c>
      <c r="E113" s="131">
        <f t="shared" si="2"/>
        <v>1</v>
      </c>
    </row>
    <row r="114" spans="1:5">
      <c r="A114" s="128">
        <v>434568</v>
      </c>
      <c r="B114" s="129">
        <v>33</v>
      </c>
      <c r="C114" s="130">
        <f t="shared" si="3"/>
        <v>91.666666666666671</v>
      </c>
      <c r="D114" s="129">
        <v>33</v>
      </c>
      <c r="E114" s="131">
        <f t="shared" si="2"/>
        <v>1</v>
      </c>
    </row>
    <row r="115" spans="1:5">
      <c r="A115" s="128">
        <v>434627</v>
      </c>
      <c r="B115" s="129">
        <v>33</v>
      </c>
      <c r="C115" s="130">
        <f t="shared" si="3"/>
        <v>91.666666666666671</v>
      </c>
      <c r="D115" s="129">
        <v>33</v>
      </c>
      <c r="E115" s="131">
        <f t="shared" si="2"/>
        <v>1</v>
      </c>
    </row>
    <row r="116" spans="1:5">
      <c r="A116" s="128">
        <v>435039</v>
      </c>
      <c r="B116" s="129">
        <v>33</v>
      </c>
      <c r="C116" s="130">
        <f t="shared" si="3"/>
        <v>91.666666666666671</v>
      </c>
      <c r="D116" s="129">
        <v>33</v>
      </c>
      <c r="E116" s="131">
        <f t="shared" si="2"/>
        <v>1</v>
      </c>
    </row>
    <row r="117" spans="1:5">
      <c r="A117" s="128">
        <v>431325</v>
      </c>
      <c r="B117" s="129">
        <v>32</v>
      </c>
      <c r="C117" s="130">
        <f t="shared" si="3"/>
        <v>88.888888888888886</v>
      </c>
      <c r="D117" s="129">
        <v>32</v>
      </c>
      <c r="E117" s="131">
        <f t="shared" si="2"/>
        <v>1</v>
      </c>
    </row>
    <row r="118" spans="1:5">
      <c r="A118" s="128">
        <v>431570</v>
      </c>
      <c r="B118" s="129">
        <v>32</v>
      </c>
      <c r="C118" s="130">
        <f t="shared" si="3"/>
        <v>88.888888888888886</v>
      </c>
      <c r="D118" s="129">
        <v>32</v>
      </c>
      <c r="E118" s="131">
        <f t="shared" si="2"/>
        <v>1</v>
      </c>
    </row>
    <row r="119" spans="1:5">
      <c r="A119" s="128">
        <v>431989</v>
      </c>
      <c r="B119" s="129">
        <v>32</v>
      </c>
      <c r="C119" s="130">
        <f t="shared" si="3"/>
        <v>88.888888888888886</v>
      </c>
      <c r="D119" s="129">
        <v>32</v>
      </c>
      <c r="E119" s="131">
        <f t="shared" si="2"/>
        <v>1</v>
      </c>
    </row>
    <row r="120" spans="1:5">
      <c r="A120" s="128">
        <v>432179</v>
      </c>
      <c r="B120" s="129">
        <v>32</v>
      </c>
      <c r="C120" s="130">
        <f t="shared" si="3"/>
        <v>88.888888888888886</v>
      </c>
      <c r="D120" s="129">
        <v>32</v>
      </c>
      <c r="E120" s="131">
        <f t="shared" si="2"/>
        <v>1</v>
      </c>
    </row>
    <row r="121" spans="1:5">
      <c r="A121" s="128">
        <v>432952</v>
      </c>
      <c r="B121" s="129">
        <v>32</v>
      </c>
      <c r="C121" s="130">
        <f t="shared" si="3"/>
        <v>88.888888888888886</v>
      </c>
      <c r="D121" s="129">
        <v>32</v>
      </c>
      <c r="E121" s="131">
        <f t="shared" si="2"/>
        <v>1</v>
      </c>
    </row>
    <row r="122" spans="1:5">
      <c r="A122" s="128">
        <v>432995</v>
      </c>
      <c r="B122" s="129">
        <v>32</v>
      </c>
      <c r="C122" s="130">
        <f t="shared" si="3"/>
        <v>88.888888888888886</v>
      </c>
      <c r="D122" s="129">
        <v>32</v>
      </c>
      <c r="E122" s="131">
        <f t="shared" si="2"/>
        <v>1</v>
      </c>
    </row>
    <row r="123" spans="1:5">
      <c r="A123" s="128">
        <v>433725</v>
      </c>
      <c r="B123" s="129">
        <v>32</v>
      </c>
      <c r="C123" s="130">
        <f t="shared" si="3"/>
        <v>88.888888888888886</v>
      </c>
      <c r="D123" s="129">
        <v>32</v>
      </c>
      <c r="E123" s="131">
        <f t="shared" si="2"/>
        <v>1</v>
      </c>
    </row>
    <row r="124" spans="1:5">
      <c r="A124" s="128">
        <v>434202</v>
      </c>
      <c r="B124" s="129">
        <v>32</v>
      </c>
      <c r="C124" s="130">
        <f t="shared" si="3"/>
        <v>88.888888888888886</v>
      </c>
      <c r="D124" s="129">
        <v>32</v>
      </c>
      <c r="E124" s="131">
        <f t="shared" si="2"/>
        <v>1</v>
      </c>
    </row>
    <row r="125" spans="1:5">
      <c r="A125" s="128">
        <v>434308</v>
      </c>
      <c r="B125" s="129">
        <v>32</v>
      </c>
      <c r="C125" s="130">
        <f t="shared" si="3"/>
        <v>88.888888888888886</v>
      </c>
      <c r="D125" s="129">
        <v>32</v>
      </c>
      <c r="E125" s="131">
        <f t="shared" si="2"/>
        <v>1</v>
      </c>
    </row>
    <row r="126" spans="1:5">
      <c r="A126" s="128">
        <v>434346</v>
      </c>
      <c r="B126" s="129">
        <v>32</v>
      </c>
      <c r="C126" s="130">
        <f t="shared" si="3"/>
        <v>88.888888888888886</v>
      </c>
      <c r="D126" s="129">
        <v>32</v>
      </c>
      <c r="E126" s="131">
        <f t="shared" si="2"/>
        <v>1</v>
      </c>
    </row>
    <row r="127" spans="1:5">
      <c r="A127" s="128">
        <v>434621</v>
      </c>
      <c r="B127" s="129">
        <v>32</v>
      </c>
      <c r="C127" s="130">
        <f t="shared" si="3"/>
        <v>88.888888888888886</v>
      </c>
      <c r="D127" s="129">
        <v>32</v>
      </c>
      <c r="E127" s="131">
        <f t="shared" si="2"/>
        <v>1</v>
      </c>
    </row>
    <row r="128" spans="1:5">
      <c r="A128" s="128">
        <v>434810</v>
      </c>
      <c r="B128" s="129">
        <v>32</v>
      </c>
      <c r="C128" s="130">
        <f t="shared" si="3"/>
        <v>88.888888888888886</v>
      </c>
      <c r="D128" s="129">
        <v>32</v>
      </c>
      <c r="E128" s="131">
        <f t="shared" si="2"/>
        <v>1</v>
      </c>
    </row>
    <row r="129" spans="1:5">
      <c r="A129" s="128">
        <v>435267</v>
      </c>
      <c r="B129" s="129">
        <v>32</v>
      </c>
      <c r="C129" s="130">
        <f t="shared" si="3"/>
        <v>88.888888888888886</v>
      </c>
      <c r="D129" s="129">
        <v>32</v>
      </c>
      <c r="E129" s="131">
        <f t="shared" si="2"/>
        <v>1</v>
      </c>
    </row>
    <row r="130" spans="1:5">
      <c r="A130" s="128">
        <v>431531</v>
      </c>
      <c r="B130" s="129">
        <v>31</v>
      </c>
      <c r="C130" s="130">
        <f t="shared" si="3"/>
        <v>86.111111111111114</v>
      </c>
      <c r="D130" s="129">
        <v>31</v>
      </c>
      <c r="E130" s="131">
        <f t="shared" si="2"/>
        <v>1</v>
      </c>
    </row>
    <row r="131" spans="1:5">
      <c r="A131" s="128">
        <v>433124</v>
      </c>
      <c r="B131" s="129">
        <v>31</v>
      </c>
      <c r="C131" s="130">
        <f t="shared" si="3"/>
        <v>86.111111111111114</v>
      </c>
      <c r="D131" s="129">
        <v>31</v>
      </c>
      <c r="E131" s="131">
        <f t="shared" si="2"/>
        <v>1</v>
      </c>
    </row>
    <row r="132" spans="1:5">
      <c r="A132" s="128">
        <v>433199</v>
      </c>
      <c r="B132" s="129">
        <v>31</v>
      </c>
      <c r="C132" s="130">
        <f t="shared" si="3"/>
        <v>86.111111111111114</v>
      </c>
      <c r="D132" s="129">
        <v>31</v>
      </c>
      <c r="E132" s="131">
        <f t="shared" ref="E132:E195" si="4">D132/B132</f>
        <v>1</v>
      </c>
    </row>
    <row r="133" spans="1:5">
      <c r="A133" s="128">
        <v>433777</v>
      </c>
      <c r="B133" s="129">
        <v>31</v>
      </c>
      <c r="C133" s="130">
        <f t="shared" ref="C133:C196" si="5">B133*100/36</f>
        <v>86.111111111111114</v>
      </c>
      <c r="D133" s="129">
        <v>31</v>
      </c>
      <c r="E133" s="131">
        <f t="shared" si="4"/>
        <v>1</v>
      </c>
    </row>
    <row r="134" spans="1:5">
      <c r="A134" s="128">
        <v>435004</v>
      </c>
      <c r="B134" s="129">
        <v>31</v>
      </c>
      <c r="C134" s="130">
        <f t="shared" si="5"/>
        <v>86.111111111111114</v>
      </c>
      <c r="D134" s="129">
        <v>31</v>
      </c>
      <c r="E134" s="131">
        <f t="shared" si="4"/>
        <v>1</v>
      </c>
    </row>
    <row r="135" spans="1:5">
      <c r="A135" s="128">
        <v>431690</v>
      </c>
      <c r="B135" s="129">
        <v>30</v>
      </c>
      <c r="C135" s="130">
        <f t="shared" si="5"/>
        <v>83.333333333333329</v>
      </c>
      <c r="D135" s="129">
        <v>30</v>
      </c>
      <c r="E135" s="131">
        <f t="shared" si="4"/>
        <v>1</v>
      </c>
    </row>
    <row r="136" spans="1:5">
      <c r="A136" s="128">
        <v>431972</v>
      </c>
      <c r="B136" s="129">
        <v>30</v>
      </c>
      <c r="C136" s="130">
        <f t="shared" si="5"/>
        <v>83.333333333333329</v>
      </c>
      <c r="D136" s="129">
        <v>30</v>
      </c>
      <c r="E136" s="131">
        <f t="shared" si="4"/>
        <v>1</v>
      </c>
    </row>
    <row r="137" spans="1:5">
      <c r="A137" s="128">
        <v>432346</v>
      </c>
      <c r="B137" s="129">
        <v>30</v>
      </c>
      <c r="C137" s="130">
        <f t="shared" si="5"/>
        <v>83.333333333333329</v>
      </c>
      <c r="D137" s="129">
        <v>30</v>
      </c>
      <c r="E137" s="131">
        <f t="shared" si="4"/>
        <v>1</v>
      </c>
    </row>
    <row r="138" spans="1:5">
      <c r="A138" s="128">
        <v>432730</v>
      </c>
      <c r="B138" s="129">
        <v>30</v>
      </c>
      <c r="C138" s="130">
        <f t="shared" si="5"/>
        <v>83.333333333333329</v>
      </c>
      <c r="D138" s="129">
        <v>30</v>
      </c>
      <c r="E138" s="131">
        <f t="shared" si="4"/>
        <v>1</v>
      </c>
    </row>
    <row r="139" spans="1:5">
      <c r="A139" s="128">
        <v>433159</v>
      </c>
      <c r="B139" s="129">
        <v>30</v>
      </c>
      <c r="C139" s="130">
        <f t="shared" si="5"/>
        <v>83.333333333333329</v>
      </c>
      <c r="D139" s="129">
        <v>30</v>
      </c>
      <c r="E139" s="131">
        <f t="shared" si="4"/>
        <v>1</v>
      </c>
    </row>
    <row r="140" spans="1:5">
      <c r="A140" s="128">
        <v>435300</v>
      </c>
      <c r="B140" s="129">
        <v>30</v>
      </c>
      <c r="C140" s="130">
        <f t="shared" si="5"/>
        <v>83.333333333333329</v>
      </c>
      <c r="D140" s="129">
        <v>30</v>
      </c>
      <c r="E140" s="131">
        <f t="shared" si="4"/>
        <v>1</v>
      </c>
    </row>
    <row r="141" spans="1:5">
      <c r="A141" s="128">
        <v>432137</v>
      </c>
      <c r="B141" s="129">
        <v>29</v>
      </c>
      <c r="C141" s="130">
        <f t="shared" si="5"/>
        <v>80.555555555555557</v>
      </c>
      <c r="D141" s="129">
        <v>29</v>
      </c>
      <c r="E141" s="131">
        <f t="shared" si="4"/>
        <v>1</v>
      </c>
    </row>
    <row r="142" spans="1:5">
      <c r="A142" s="128">
        <v>434166</v>
      </c>
      <c r="B142" s="129">
        <v>29</v>
      </c>
      <c r="C142" s="130">
        <f t="shared" si="5"/>
        <v>80.555555555555557</v>
      </c>
      <c r="D142" s="129">
        <v>29</v>
      </c>
      <c r="E142" s="131">
        <f t="shared" si="4"/>
        <v>1</v>
      </c>
    </row>
    <row r="143" spans="1:5">
      <c r="A143" s="128">
        <v>434427</v>
      </c>
      <c r="B143" s="129">
        <v>29</v>
      </c>
      <c r="C143" s="130">
        <f t="shared" si="5"/>
        <v>80.555555555555557</v>
      </c>
      <c r="D143" s="129">
        <v>29</v>
      </c>
      <c r="E143" s="131">
        <f t="shared" si="4"/>
        <v>1</v>
      </c>
    </row>
    <row r="144" spans="1:5">
      <c r="A144" s="128">
        <v>431143</v>
      </c>
      <c r="B144" s="129">
        <v>36</v>
      </c>
      <c r="C144" s="130">
        <f t="shared" si="5"/>
        <v>100</v>
      </c>
      <c r="D144" s="129">
        <v>37</v>
      </c>
      <c r="E144" s="131">
        <f t="shared" si="4"/>
        <v>1.0277777777777777</v>
      </c>
    </row>
    <row r="145" spans="1:5">
      <c r="A145" s="128">
        <v>431151</v>
      </c>
      <c r="B145" s="129">
        <v>36</v>
      </c>
      <c r="C145" s="130">
        <f t="shared" si="5"/>
        <v>100</v>
      </c>
      <c r="D145" s="129">
        <v>37</v>
      </c>
      <c r="E145" s="131">
        <f t="shared" si="4"/>
        <v>1.0277777777777777</v>
      </c>
    </row>
    <row r="146" spans="1:5">
      <c r="A146" s="128">
        <v>431254</v>
      </c>
      <c r="B146" s="129">
        <v>36</v>
      </c>
      <c r="C146" s="130">
        <f t="shared" si="5"/>
        <v>100</v>
      </c>
      <c r="D146" s="129">
        <v>37</v>
      </c>
      <c r="E146" s="131">
        <f t="shared" si="4"/>
        <v>1.0277777777777777</v>
      </c>
    </row>
    <row r="147" spans="1:5">
      <c r="A147" s="128">
        <v>431286</v>
      </c>
      <c r="B147" s="129">
        <v>36</v>
      </c>
      <c r="C147" s="130">
        <f t="shared" si="5"/>
        <v>100</v>
      </c>
      <c r="D147" s="129">
        <v>37</v>
      </c>
      <c r="E147" s="131">
        <f t="shared" si="4"/>
        <v>1.0277777777777777</v>
      </c>
    </row>
    <row r="148" spans="1:5">
      <c r="A148" s="128">
        <v>431338</v>
      </c>
      <c r="B148" s="129">
        <v>36</v>
      </c>
      <c r="C148" s="130">
        <f t="shared" si="5"/>
        <v>100</v>
      </c>
      <c r="D148" s="129">
        <v>37</v>
      </c>
      <c r="E148" s="131">
        <f t="shared" si="4"/>
        <v>1.0277777777777777</v>
      </c>
    </row>
    <row r="149" spans="1:5">
      <c r="A149" s="128">
        <v>431380</v>
      </c>
      <c r="B149" s="129">
        <v>36</v>
      </c>
      <c r="C149" s="130">
        <f t="shared" si="5"/>
        <v>100</v>
      </c>
      <c r="D149" s="129">
        <v>37</v>
      </c>
      <c r="E149" s="131">
        <f t="shared" si="4"/>
        <v>1.0277777777777777</v>
      </c>
    </row>
    <row r="150" spans="1:5">
      <c r="A150" s="128">
        <v>431430</v>
      </c>
      <c r="B150" s="129">
        <v>36</v>
      </c>
      <c r="C150" s="130">
        <f t="shared" si="5"/>
        <v>100</v>
      </c>
      <c r="D150" s="129">
        <v>37</v>
      </c>
      <c r="E150" s="131">
        <f t="shared" si="4"/>
        <v>1.0277777777777777</v>
      </c>
    </row>
    <row r="151" spans="1:5">
      <c r="A151" s="128">
        <v>431450</v>
      </c>
      <c r="B151" s="129">
        <v>36</v>
      </c>
      <c r="C151" s="130">
        <f t="shared" si="5"/>
        <v>100</v>
      </c>
      <c r="D151" s="129">
        <v>37</v>
      </c>
      <c r="E151" s="131">
        <f t="shared" si="4"/>
        <v>1.0277777777777777</v>
      </c>
    </row>
    <row r="152" spans="1:5">
      <c r="A152" s="128">
        <v>431553</v>
      </c>
      <c r="B152" s="129">
        <v>36</v>
      </c>
      <c r="C152" s="130">
        <f t="shared" si="5"/>
        <v>100</v>
      </c>
      <c r="D152" s="129">
        <v>37</v>
      </c>
      <c r="E152" s="131">
        <f t="shared" si="4"/>
        <v>1.0277777777777777</v>
      </c>
    </row>
    <row r="153" spans="1:5">
      <c r="A153" s="128">
        <v>431601</v>
      </c>
      <c r="B153" s="129">
        <v>36</v>
      </c>
      <c r="C153" s="130">
        <f t="shared" si="5"/>
        <v>100</v>
      </c>
      <c r="D153" s="129">
        <v>37</v>
      </c>
      <c r="E153" s="131">
        <f t="shared" si="4"/>
        <v>1.0277777777777777</v>
      </c>
    </row>
    <row r="154" spans="1:5">
      <c r="A154" s="128">
        <v>431716</v>
      </c>
      <c r="B154" s="129">
        <v>36</v>
      </c>
      <c r="C154" s="130">
        <f t="shared" si="5"/>
        <v>100</v>
      </c>
      <c r="D154" s="129">
        <v>37</v>
      </c>
      <c r="E154" s="131">
        <f t="shared" si="4"/>
        <v>1.0277777777777777</v>
      </c>
    </row>
    <row r="155" spans="1:5">
      <c r="A155" s="128">
        <v>431739</v>
      </c>
      <c r="B155" s="129">
        <v>36</v>
      </c>
      <c r="C155" s="130">
        <f t="shared" si="5"/>
        <v>100</v>
      </c>
      <c r="D155" s="129">
        <v>37</v>
      </c>
      <c r="E155" s="131">
        <f t="shared" si="4"/>
        <v>1.0277777777777777</v>
      </c>
    </row>
    <row r="156" spans="1:5">
      <c r="A156" s="128">
        <v>431771</v>
      </c>
      <c r="B156" s="129">
        <v>36</v>
      </c>
      <c r="C156" s="130">
        <f t="shared" si="5"/>
        <v>100</v>
      </c>
      <c r="D156" s="129">
        <v>37</v>
      </c>
      <c r="E156" s="131">
        <f t="shared" si="4"/>
        <v>1.0277777777777777</v>
      </c>
    </row>
    <row r="157" spans="1:5">
      <c r="A157" s="128">
        <v>431785</v>
      </c>
      <c r="B157" s="129">
        <v>36</v>
      </c>
      <c r="C157" s="130">
        <f t="shared" si="5"/>
        <v>100</v>
      </c>
      <c r="D157" s="129">
        <v>37</v>
      </c>
      <c r="E157" s="131">
        <f t="shared" si="4"/>
        <v>1.0277777777777777</v>
      </c>
    </row>
    <row r="158" spans="1:5">
      <c r="A158" s="128">
        <v>431870</v>
      </c>
      <c r="B158" s="129">
        <v>36</v>
      </c>
      <c r="C158" s="130">
        <f t="shared" si="5"/>
        <v>100</v>
      </c>
      <c r="D158" s="129">
        <v>37</v>
      </c>
      <c r="E158" s="131">
        <f t="shared" si="4"/>
        <v>1.0277777777777777</v>
      </c>
    </row>
    <row r="159" spans="1:5">
      <c r="A159" s="128">
        <v>431900</v>
      </c>
      <c r="B159" s="129">
        <v>36</v>
      </c>
      <c r="C159" s="130">
        <f t="shared" si="5"/>
        <v>100</v>
      </c>
      <c r="D159" s="129">
        <v>37</v>
      </c>
      <c r="E159" s="131">
        <f t="shared" si="4"/>
        <v>1.0277777777777777</v>
      </c>
    </row>
    <row r="160" spans="1:5">
      <c r="A160" s="128">
        <v>431905</v>
      </c>
      <c r="B160" s="129">
        <v>36</v>
      </c>
      <c r="C160" s="130">
        <f t="shared" si="5"/>
        <v>100</v>
      </c>
      <c r="D160" s="129">
        <v>37</v>
      </c>
      <c r="E160" s="131">
        <f t="shared" si="4"/>
        <v>1.0277777777777777</v>
      </c>
    </row>
    <row r="161" spans="1:5">
      <c r="A161" s="128">
        <v>431930</v>
      </c>
      <c r="B161" s="129">
        <v>36</v>
      </c>
      <c r="C161" s="130">
        <f t="shared" si="5"/>
        <v>100</v>
      </c>
      <c r="D161" s="129">
        <v>37</v>
      </c>
      <c r="E161" s="131">
        <f t="shared" si="4"/>
        <v>1.0277777777777777</v>
      </c>
    </row>
    <row r="162" spans="1:5">
      <c r="A162" s="128">
        <v>431943</v>
      </c>
      <c r="B162" s="129">
        <v>36</v>
      </c>
      <c r="C162" s="130">
        <f t="shared" si="5"/>
        <v>100</v>
      </c>
      <c r="D162" s="129">
        <v>37</v>
      </c>
      <c r="E162" s="131">
        <f t="shared" si="4"/>
        <v>1.0277777777777777</v>
      </c>
    </row>
    <row r="163" spans="1:5">
      <c r="A163" s="128">
        <v>431990</v>
      </c>
      <c r="B163" s="129">
        <v>36</v>
      </c>
      <c r="C163" s="130">
        <f t="shared" si="5"/>
        <v>100</v>
      </c>
      <c r="D163" s="129">
        <v>37</v>
      </c>
      <c r="E163" s="131">
        <f t="shared" si="4"/>
        <v>1.0277777777777777</v>
      </c>
    </row>
    <row r="164" spans="1:5">
      <c r="A164" s="128">
        <v>432007</v>
      </c>
      <c r="B164" s="129">
        <v>36</v>
      </c>
      <c r="C164" s="130">
        <f t="shared" si="5"/>
        <v>100</v>
      </c>
      <c r="D164" s="129">
        <v>37</v>
      </c>
      <c r="E164" s="131">
        <f t="shared" si="4"/>
        <v>1.0277777777777777</v>
      </c>
    </row>
    <row r="165" spans="1:5">
      <c r="A165" s="128">
        <v>432021</v>
      </c>
      <c r="B165" s="129">
        <v>36</v>
      </c>
      <c r="C165" s="130">
        <f t="shared" si="5"/>
        <v>100</v>
      </c>
      <c r="D165" s="129">
        <v>37</v>
      </c>
      <c r="E165" s="131">
        <f t="shared" si="4"/>
        <v>1.0277777777777777</v>
      </c>
    </row>
    <row r="166" spans="1:5">
      <c r="A166" s="128">
        <v>432118</v>
      </c>
      <c r="B166" s="129">
        <v>36</v>
      </c>
      <c r="C166" s="130">
        <f t="shared" si="5"/>
        <v>100</v>
      </c>
      <c r="D166" s="129">
        <v>37</v>
      </c>
      <c r="E166" s="131">
        <f t="shared" si="4"/>
        <v>1.0277777777777777</v>
      </c>
    </row>
    <row r="167" spans="1:5">
      <c r="A167" s="128">
        <v>432163</v>
      </c>
      <c r="B167" s="129">
        <v>36</v>
      </c>
      <c r="C167" s="130">
        <f t="shared" si="5"/>
        <v>100</v>
      </c>
      <c r="D167" s="129">
        <v>37</v>
      </c>
      <c r="E167" s="131">
        <f t="shared" si="4"/>
        <v>1.0277777777777777</v>
      </c>
    </row>
    <row r="168" spans="1:5">
      <c r="A168" s="128">
        <v>432185</v>
      </c>
      <c r="B168" s="129">
        <v>36</v>
      </c>
      <c r="C168" s="130">
        <f t="shared" si="5"/>
        <v>100</v>
      </c>
      <c r="D168" s="129">
        <v>37</v>
      </c>
      <c r="E168" s="131">
        <f t="shared" si="4"/>
        <v>1.0277777777777777</v>
      </c>
    </row>
    <row r="169" spans="1:5">
      <c r="A169" s="128">
        <v>432194</v>
      </c>
      <c r="B169" s="129">
        <v>36</v>
      </c>
      <c r="C169" s="130">
        <f t="shared" si="5"/>
        <v>100</v>
      </c>
      <c r="D169" s="129">
        <v>37</v>
      </c>
      <c r="E169" s="131">
        <f t="shared" si="4"/>
        <v>1.0277777777777777</v>
      </c>
    </row>
    <row r="170" spans="1:5">
      <c r="A170" s="128">
        <v>432199</v>
      </c>
      <c r="B170" s="129">
        <v>36</v>
      </c>
      <c r="C170" s="130">
        <f t="shared" si="5"/>
        <v>100</v>
      </c>
      <c r="D170" s="129">
        <v>37</v>
      </c>
      <c r="E170" s="131">
        <f t="shared" si="4"/>
        <v>1.0277777777777777</v>
      </c>
    </row>
    <row r="171" spans="1:5">
      <c r="A171" s="128">
        <v>432257</v>
      </c>
      <c r="B171" s="129">
        <v>36</v>
      </c>
      <c r="C171" s="130">
        <f t="shared" si="5"/>
        <v>100</v>
      </c>
      <c r="D171" s="129">
        <v>37</v>
      </c>
      <c r="E171" s="131">
        <f t="shared" si="4"/>
        <v>1.0277777777777777</v>
      </c>
    </row>
    <row r="172" spans="1:5">
      <c r="A172" s="128">
        <v>432361</v>
      </c>
      <c r="B172" s="129">
        <v>36</v>
      </c>
      <c r="C172" s="130">
        <f t="shared" si="5"/>
        <v>100</v>
      </c>
      <c r="D172" s="129">
        <v>37</v>
      </c>
      <c r="E172" s="131">
        <f t="shared" si="4"/>
        <v>1.0277777777777777</v>
      </c>
    </row>
    <row r="173" spans="1:5">
      <c r="A173" s="128">
        <v>432397</v>
      </c>
      <c r="B173" s="129">
        <v>36</v>
      </c>
      <c r="C173" s="130">
        <f t="shared" si="5"/>
        <v>100</v>
      </c>
      <c r="D173" s="129">
        <v>37</v>
      </c>
      <c r="E173" s="131">
        <f t="shared" si="4"/>
        <v>1.0277777777777777</v>
      </c>
    </row>
    <row r="174" spans="1:5">
      <c r="A174" s="128">
        <v>432515</v>
      </c>
      <c r="B174" s="129">
        <v>36</v>
      </c>
      <c r="C174" s="130">
        <f t="shared" si="5"/>
        <v>100</v>
      </c>
      <c r="D174" s="129">
        <v>37</v>
      </c>
      <c r="E174" s="131">
        <f t="shared" si="4"/>
        <v>1.0277777777777777</v>
      </c>
    </row>
    <row r="175" spans="1:5">
      <c r="A175" s="128">
        <v>432544</v>
      </c>
      <c r="B175" s="129">
        <v>36</v>
      </c>
      <c r="C175" s="130">
        <f t="shared" si="5"/>
        <v>100</v>
      </c>
      <c r="D175" s="129">
        <v>37</v>
      </c>
      <c r="E175" s="131">
        <f t="shared" si="4"/>
        <v>1.0277777777777777</v>
      </c>
    </row>
    <row r="176" spans="1:5">
      <c r="A176" s="128">
        <v>432607</v>
      </c>
      <c r="B176" s="129">
        <v>36</v>
      </c>
      <c r="C176" s="130">
        <f t="shared" si="5"/>
        <v>100</v>
      </c>
      <c r="D176" s="129">
        <v>37</v>
      </c>
      <c r="E176" s="131">
        <f t="shared" si="4"/>
        <v>1.0277777777777777</v>
      </c>
    </row>
    <row r="177" spans="1:5">
      <c r="A177" s="128">
        <v>432621</v>
      </c>
      <c r="B177" s="129">
        <v>36</v>
      </c>
      <c r="C177" s="130">
        <f t="shared" si="5"/>
        <v>100</v>
      </c>
      <c r="D177" s="129">
        <v>37</v>
      </c>
      <c r="E177" s="131">
        <f t="shared" si="4"/>
        <v>1.0277777777777777</v>
      </c>
    </row>
    <row r="178" spans="1:5">
      <c r="A178" s="128">
        <v>432702</v>
      </c>
      <c r="B178" s="129">
        <v>36</v>
      </c>
      <c r="C178" s="130">
        <f t="shared" si="5"/>
        <v>100</v>
      </c>
      <c r="D178" s="129">
        <v>37</v>
      </c>
      <c r="E178" s="131">
        <f t="shared" si="4"/>
        <v>1.0277777777777777</v>
      </c>
    </row>
    <row r="179" spans="1:5">
      <c r="A179" s="128">
        <v>432717</v>
      </c>
      <c r="B179" s="129">
        <v>36</v>
      </c>
      <c r="C179" s="130">
        <f t="shared" si="5"/>
        <v>100</v>
      </c>
      <c r="D179" s="129">
        <v>37</v>
      </c>
      <c r="E179" s="131">
        <f t="shared" si="4"/>
        <v>1.0277777777777777</v>
      </c>
    </row>
    <row r="180" spans="1:5">
      <c r="A180" s="128">
        <v>432744</v>
      </c>
      <c r="B180" s="129">
        <v>36</v>
      </c>
      <c r="C180" s="130">
        <f t="shared" si="5"/>
        <v>100</v>
      </c>
      <c r="D180" s="129">
        <v>37</v>
      </c>
      <c r="E180" s="131">
        <f t="shared" si="4"/>
        <v>1.0277777777777777</v>
      </c>
    </row>
    <row r="181" spans="1:5">
      <c r="A181" s="128">
        <v>432776</v>
      </c>
      <c r="B181" s="129">
        <v>36</v>
      </c>
      <c r="C181" s="130">
        <f t="shared" si="5"/>
        <v>100</v>
      </c>
      <c r="D181" s="129">
        <v>37</v>
      </c>
      <c r="E181" s="131">
        <f t="shared" si="4"/>
        <v>1.0277777777777777</v>
      </c>
    </row>
    <row r="182" spans="1:5">
      <c r="A182" s="128">
        <v>432795</v>
      </c>
      <c r="B182" s="129">
        <v>36</v>
      </c>
      <c r="C182" s="130">
        <f t="shared" si="5"/>
        <v>100</v>
      </c>
      <c r="D182" s="129">
        <v>37</v>
      </c>
      <c r="E182" s="131">
        <f t="shared" si="4"/>
        <v>1.0277777777777777</v>
      </c>
    </row>
    <row r="183" spans="1:5">
      <c r="A183" s="128">
        <v>433019</v>
      </c>
      <c r="B183" s="129">
        <v>36</v>
      </c>
      <c r="C183" s="130">
        <f t="shared" si="5"/>
        <v>100</v>
      </c>
      <c r="D183" s="129">
        <v>37</v>
      </c>
      <c r="E183" s="131">
        <f t="shared" si="4"/>
        <v>1.0277777777777777</v>
      </c>
    </row>
    <row r="184" spans="1:5">
      <c r="A184" s="128">
        <v>433029</v>
      </c>
      <c r="B184" s="129">
        <v>36</v>
      </c>
      <c r="C184" s="130">
        <f t="shared" si="5"/>
        <v>100</v>
      </c>
      <c r="D184" s="129">
        <v>37</v>
      </c>
      <c r="E184" s="131">
        <f t="shared" si="4"/>
        <v>1.0277777777777777</v>
      </c>
    </row>
    <row r="185" spans="1:5">
      <c r="A185" s="128">
        <v>433134</v>
      </c>
      <c r="B185" s="129">
        <v>36</v>
      </c>
      <c r="C185" s="130">
        <f t="shared" si="5"/>
        <v>100</v>
      </c>
      <c r="D185" s="129">
        <v>37</v>
      </c>
      <c r="E185" s="131">
        <f t="shared" si="4"/>
        <v>1.0277777777777777</v>
      </c>
    </row>
    <row r="186" spans="1:5">
      <c r="A186" s="128">
        <v>433196</v>
      </c>
      <c r="B186" s="129">
        <v>36</v>
      </c>
      <c r="C186" s="130">
        <f t="shared" si="5"/>
        <v>100</v>
      </c>
      <c r="D186" s="129">
        <v>37</v>
      </c>
      <c r="E186" s="131">
        <f t="shared" si="4"/>
        <v>1.0277777777777777</v>
      </c>
    </row>
    <row r="187" spans="1:5">
      <c r="A187" s="128">
        <v>433323</v>
      </c>
      <c r="B187" s="129">
        <v>36</v>
      </c>
      <c r="C187" s="130">
        <f t="shared" si="5"/>
        <v>100</v>
      </c>
      <c r="D187" s="129">
        <v>37</v>
      </c>
      <c r="E187" s="131">
        <f t="shared" si="4"/>
        <v>1.0277777777777777</v>
      </c>
    </row>
    <row r="188" spans="1:5">
      <c r="A188" s="128">
        <v>433346</v>
      </c>
      <c r="B188" s="129">
        <v>36</v>
      </c>
      <c r="C188" s="130">
        <f t="shared" si="5"/>
        <v>100</v>
      </c>
      <c r="D188" s="129">
        <v>37</v>
      </c>
      <c r="E188" s="131">
        <f t="shared" si="4"/>
        <v>1.0277777777777777</v>
      </c>
    </row>
    <row r="189" spans="1:5">
      <c r="A189" s="128">
        <v>433405</v>
      </c>
      <c r="B189" s="129">
        <v>36</v>
      </c>
      <c r="C189" s="130">
        <f t="shared" si="5"/>
        <v>100</v>
      </c>
      <c r="D189" s="129">
        <v>37</v>
      </c>
      <c r="E189" s="131">
        <f t="shared" si="4"/>
        <v>1.0277777777777777</v>
      </c>
    </row>
    <row r="190" spans="1:5">
      <c r="A190" s="128">
        <v>433453</v>
      </c>
      <c r="B190" s="129">
        <v>36</v>
      </c>
      <c r="C190" s="130">
        <f t="shared" si="5"/>
        <v>100</v>
      </c>
      <c r="D190" s="129">
        <v>37</v>
      </c>
      <c r="E190" s="131">
        <f t="shared" si="4"/>
        <v>1.0277777777777777</v>
      </c>
    </row>
    <row r="191" spans="1:5">
      <c r="A191" s="128">
        <v>433566</v>
      </c>
      <c r="B191" s="129">
        <v>36</v>
      </c>
      <c r="C191" s="130">
        <f t="shared" si="5"/>
        <v>100</v>
      </c>
      <c r="D191" s="129">
        <v>37</v>
      </c>
      <c r="E191" s="131">
        <f t="shared" si="4"/>
        <v>1.0277777777777777</v>
      </c>
    </row>
    <row r="192" spans="1:5">
      <c r="A192" s="128">
        <v>433617</v>
      </c>
      <c r="B192" s="129">
        <v>36</v>
      </c>
      <c r="C192" s="130">
        <f t="shared" si="5"/>
        <v>100</v>
      </c>
      <c r="D192" s="129">
        <v>37</v>
      </c>
      <c r="E192" s="131">
        <f t="shared" si="4"/>
        <v>1.0277777777777777</v>
      </c>
    </row>
    <row r="193" spans="1:5">
      <c r="A193" s="128">
        <v>433713</v>
      </c>
      <c r="B193" s="129">
        <v>36</v>
      </c>
      <c r="C193" s="130">
        <f t="shared" si="5"/>
        <v>100</v>
      </c>
      <c r="D193" s="129">
        <v>37</v>
      </c>
      <c r="E193" s="131">
        <f t="shared" si="4"/>
        <v>1.0277777777777777</v>
      </c>
    </row>
    <row r="194" spans="1:5">
      <c r="A194" s="128">
        <v>433805</v>
      </c>
      <c r="B194" s="129">
        <v>36</v>
      </c>
      <c r="C194" s="130">
        <f t="shared" si="5"/>
        <v>100</v>
      </c>
      <c r="D194" s="129">
        <v>37</v>
      </c>
      <c r="E194" s="131">
        <f t="shared" si="4"/>
        <v>1.0277777777777777</v>
      </c>
    </row>
    <row r="195" spans="1:5">
      <c r="A195" s="128">
        <v>433822</v>
      </c>
      <c r="B195" s="129">
        <v>36</v>
      </c>
      <c r="C195" s="130">
        <f t="shared" si="5"/>
        <v>100</v>
      </c>
      <c r="D195" s="129">
        <v>37</v>
      </c>
      <c r="E195" s="131">
        <f t="shared" si="4"/>
        <v>1.0277777777777777</v>
      </c>
    </row>
    <row r="196" spans="1:5">
      <c r="A196" s="128">
        <v>433842</v>
      </c>
      <c r="B196" s="129">
        <v>36</v>
      </c>
      <c r="C196" s="130">
        <f t="shared" si="5"/>
        <v>100</v>
      </c>
      <c r="D196" s="129">
        <v>37</v>
      </c>
      <c r="E196" s="131">
        <f t="shared" ref="E196:E259" si="6">D196/B196</f>
        <v>1.0277777777777777</v>
      </c>
    </row>
    <row r="197" spans="1:5">
      <c r="A197" s="128">
        <v>433846</v>
      </c>
      <c r="B197" s="129">
        <v>36</v>
      </c>
      <c r="C197" s="130">
        <f t="shared" ref="C197:C260" si="7">B197*100/36</f>
        <v>100</v>
      </c>
      <c r="D197" s="129">
        <v>37</v>
      </c>
      <c r="E197" s="131">
        <f t="shared" si="6"/>
        <v>1.0277777777777777</v>
      </c>
    </row>
    <row r="198" spans="1:5">
      <c r="A198" s="128">
        <v>433899</v>
      </c>
      <c r="B198" s="129">
        <v>36</v>
      </c>
      <c r="C198" s="130">
        <f t="shared" si="7"/>
        <v>100</v>
      </c>
      <c r="D198" s="129">
        <v>37</v>
      </c>
      <c r="E198" s="131">
        <f t="shared" si="6"/>
        <v>1.0277777777777777</v>
      </c>
    </row>
    <row r="199" spans="1:5">
      <c r="A199" s="128">
        <v>433919</v>
      </c>
      <c r="B199" s="129">
        <v>36</v>
      </c>
      <c r="C199" s="130">
        <f t="shared" si="7"/>
        <v>100</v>
      </c>
      <c r="D199" s="129">
        <v>37</v>
      </c>
      <c r="E199" s="131">
        <f t="shared" si="6"/>
        <v>1.0277777777777777</v>
      </c>
    </row>
    <row r="200" spans="1:5">
      <c r="A200" s="128">
        <v>433934</v>
      </c>
      <c r="B200" s="129">
        <v>36</v>
      </c>
      <c r="C200" s="130">
        <f t="shared" si="7"/>
        <v>100</v>
      </c>
      <c r="D200" s="129">
        <v>37</v>
      </c>
      <c r="E200" s="131">
        <f t="shared" si="6"/>
        <v>1.0277777777777777</v>
      </c>
    </row>
    <row r="201" spans="1:5">
      <c r="A201" s="128">
        <v>433944</v>
      </c>
      <c r="B201" s="129">
        <v>36</v>
      </c>
      <c r="C201" s="130">
        <f t="shared" si="7"/>
        <v>100</v>
      </c>
      <c r="D201" s="129">
        <v>37</v>
      </c>
      <c r="E201" s="131">
        <f t="shared" si="6"/>
        <v>1.0277777777777777</v>
      </c>
    </row>
    <row r="202" spans="1:5">
      <c r="A202" s="128">
        <v>433955</v>
      </c>
      <c r="B202" s="129">
        <v>36</v>
      </c>
      <c r="C202" s="130">
        <f t="shared" si="7"/>
        <v>100</v>
      </c>
      <c r="D202" s="129">
        <v>37</v>
      </c>
      <c r="E202" s="131">
        <f t="shared" si="6"/>
        <v>1.0277777777777777</v>
      </c>
    </row>
    <row r="203" spans="1:5">
      <c r="A203" s="128">
        <v>433963</v>
      </c>
      <c r="B203" s="129">
        <v>36</v>
      </c>
      <c r="C203" s="130">
        <f t="shared" si="7"/>
        <v>100</v>
      </c>
      <c r="D203" s="129">
        <v>37</v>
      </c>
      <c r="E203" s="131">
        <f t="shared" si="6"/>
        <v>1.0277777777777777</v>
      </c>
    </row>
    <row r="204" spans="1:5">
      <c r="A204" s="128">
        <v>433973</v>
      </c>
      <c r="B204" s="129">
        <v>36</v>
      </c>
      <c r="C204" s="130">
        <f t="shared" si="7"/>
        <v>100</v>
      </c>
      <c r="D204" s="129">
        <v>37</v>
      </c>
      <c r="E204" s="131">
        <f t="shared" si="6"/>
        <v>1.0277777777777777</v>
      </c>
    </row>
    <row r="205" spans="1:5">
      <c r="A205" s="128">
        <v>433994</v>
      </c>
      <c r="B205" s="129">
        <v>36</v>
      </c>
      <c r="C205" s="130">
        <f t="shared" si="7"/>
        <v>100</v>
      </c>
      <c r="D205" s="129">
        <v>37</v>
      </c>
      <c r="E205" s="131">
        <f t="shared" si="6"/>
        <v>1.0277777777777777</v>
      </c>
    </row>
    <row r="206" spans="1:5">
      <c r="A206" s="128">
        <v>434095</v>
      </c>
      <c r="B206" s="129">
        <v>36</v>
      </c>
      <c r="C206" s="130">
        <f t="shared" si="7"/>
        <v>100</v>
      </c>
      <c r="D206" s="129">
        <v>37</v>
      </c>
      <c r="E206" s="131">
        <f t="shared" si="6"/>
        <v>1.0277777777777777</v>
      </c>
    </row>
    <row r="207" spans="1:5">
      <c r="A207" s="128">
        <v>434125</v>
      </c>
      <c r="B207" s="129">
        <v>36</v>
      </c>
      <c r="C207" s="130">
        <f t="shared" si="7"/>
        <v>100</v>
      </c>
      <c r="D207" s="129">
        <v>37</v>
      </c>
      <c r="E207" s="131">
        <f t="shared" si="6"/>
        <v>1.0277777777777777</v>
      </c>
    </row>
    <row r="208" spans="1:5">
      <c r="A208" s="128">
        <v>434131</v>
      </c>
      <c r="B208" s="129">
        <v>36</v>
      </c>
      <c r="C208" s="130">
        <f t="shared" si="7"/>
        <v>100</v>
      </c>
      <c r="D208" s="129">
        <v>37</v>
      </c>
      <c r="E208" s="131">
        <f t="shared" si="6"/>
        <v>1.0277777777777777</v>
      </c>
    </row>
    <row r="209" spans="1:5">
      <c r="A209" s="128">
        <v>434171</v>
      </c>
      <c r="B209" s="129">
        <v>36</v>
      </c>
      <c r="C209" s="130">
        <f t="shared" si="7"/>
        <v>100</v>
      </c>
      <c r="D209" s="129">
        <v>37</v>
      </c>
      <c r="E209" s="131">
        <f t="shared" si="6"/>
        <v>1.0277777777777777</v>
      </c>
    </row>
    <row r="210" spans="1:5">
      <c r="A210" s="128">
        <v>434185</v>
      </c>
      <c r="B210" s="129">
        <v>36</v>
      </c>
      <c r="C210" s="130">
        <f t="shared" si="7"/>
        <v>100</v>
      </c>
      <c r="D210" s="129">
        <v>37</v>
      </c>
      <c r="E210" s="131">
        <f t="shared" si="6"/>
        <v>1.0277777777777777</v>
      </c>
    </row>
    <row r="211" spans="1:5">
      <c r="A211" s="128">
        <v>434221</v>
      </c>
      <c r="B211" s="129">
        <v>36</v>
      </c>
      <c r="C211" s="130">
        <f t="shared" si="7"/>
        <v>100</v>
      </c>
      <c r="D211" s="129">
        <v>37</v>
      </c>
      <c r="E211" s="131">
        <f t="shared" si="6"/>
        <v>1.0277777777777777</v>
      </c>
    </row>
    <row r="212" spans="1:5">
      <c r="A212" s="128">
        <v>434239</v>
      </c>
      <c r="B212" s="129">
        <v>36</v>
      </c>
      <c r="C212" s="130">
        <f t="shared" si="7"/>
        <v>100</v>
      </c>
      <c r="D212" s="129">
        <v>37</v>
      </c>
      <c r="E212" s="131">
        <f t="shared" si="6"/>
        <v>1.0277777777777777</v>
      </c>
    </row>
    <row r="213" spans="1:5">
      <c r="A213" s="128">
        <v>434291</v>
      </c>
      <c r="B213" s="129">
        <v>36</v>
      </c>
      <c r="C213" s="130">
        <f t="shared" si="7"/>
        <v>100</v>
      </c>
      <c r="D213" s="129">
        <v>37</v>
      </c>
      <c r="E213" s="131">
        <f t="shared" si="6"/>
        <v>1.0277777777777777</v>
      </c>
    </row>
    <row r="214" spans="1:5">
      <c r="A214" s="128">
        <v>434487</v>
      </c>
      <c r="B214" s="129">
        <v>36</v>
      </c>
      <c r="C214" s="130">
        <f t="shared" si="7"/>
        <v>100</v>
      </c>
      <c r="D214" s="129">
        <v>37</v>
      </c>
      <c r="E214" s="131">
        <f t="shared" si="6"/>
        <v>1.0277777777777777</v>
      </c>
    </row>
    <row r="215" spans="1:5">
      <c r="A215" s="128">
        <v>434497</v>
      </c>
      <c r="B215" s="129">
        <v>36</v>
      </c>
      <c r="C215" s="130">
        <f t="shared" si="7"/>
        <v>100</v>
      </c>
      <c r="D215" s="129">
        <v>37</v>
      </c>
      <c r="E215" s="131">
        <f t="shared" si="6"/>
        <v>1.0277777777777777</v>
      </c>
    </row>
    <row r="216" spans="1:5">
      <c r="A216" s="128">
        <v>434499</v>
      </c>
      <c r="B216" s="129">
        <v>36</v>
      </c>
      <c r="C216" s="130">
        <f t="shared" si="7"/>
        <v>100</v>
      </c>
      <c r="D216" s="129">
        <v>37</v>
      </c>
      <c r="E216" s="131">
        <f t="shared" si="6"/>
        <v>1.0277777777777777</v>
      </c>
    </row>
    <row r="217" spans="1:5">
      <c r="A217" s="128">
        <v>434554</v>
      </c>
      <c r="B217" s="129">
        <v>36</v>
      </c>
      <c r="C217" s="130">
        <f t="shared" si="7"/>
        <v>100</v>
      </c>
      <c r="D217" s="129">
        <v>37</v>
      </c>
      <c r="E217" s="131">
        <f t="shared" si="6"/>
        <v>1.0277777777777777</v>
      </c>
    </row>
    <row r="218" spans="1:5">
      <c r="A218" s="128">
        <v>434601</v>
      </c>
      <c r="B218" s="129">
        <v>36</v>
      </c>
      <c r="C218" s="130">
        <f t="shared" si="7"/>
        <v>100</v>
      </c>
      <c r="D218" s="129">
        <v>37</v>
      </c>
      <c r="E218" s="131">
        <f t="shared" si="6"/>
        <v>1.0277777777777777</v>
      </c>
    </row>
    <row r="219" spans="1:5">
      <c r="A219" s="128">
        <v>434606</v>
      </c>
      <c r="B219" s="129">
        <v>36</v>
      </c>
      <c r="C219" s="130">
        <f t="shared" si="7"/>
        <v>100</v>
      </c>
      <c r="D219" s="129">
        <v>37</v>
      </c>
      <c r="E219" s="131">
        <f t="shared" si="6"/>
        <v>1.0277777777777777</v>
      </c>
    </row>
    <row r="220" spans="1:5">
      <c r="A220" s="128">
        <v>434628</v>
      </c>
      <c r="B220" s="129">
        <v>36</v>
      </c>
      <c r="C220" s="130">
        <f t="shared" si="7"/>
        <v>100</v>
      </c>
      <c r="D220" s="129">
        <v>37</v>
      </c>
      <c r="E220" s="131">
        <f t="shared" si="6"/>
        <v>1.0277777777777777</v>
      </c>
    </row>
    <row r="221" spans="1:5">
      <c r="A221" s="128">
        <v>434709</v>
      </c>
      <c r="B221" s="129">
        <v>36</v>
      </c>
      <c r="C221" s="130">
        <f t="shared" si="7"/>
        <v>100</v>
      </c>
      <c r="D221" s="129">
        <v>37</v>
      </c>
      <c r="E221" s="131">
        <f t="shared" si="6"/>
        <v>1.0277777777777777</v>
      </c>
    </row>
    <row r="222" spans="1:5">
      <c r="A222" s="128">
        <v>434735</v>
      </c>
      <c r="B222" s="129">
        <v>36</v>
      </c>
      <c r="C222" s="130">
        <f t="shared" si="7"/>
        <v>100</v>
      </c>
      <c r="D222" s="129">
        <v>37</v>
      </c>
      <c r="E222" s="131">
        <f t="shared" si="6"/>
        <v>1.0277777777777777</v>
      </c>
    </row>
    <row r="223" spans="1:5">
      <c r="A223" s="128">
        <v>434745</v>
      </c>
      <c r="B223" s="129">
        <v>36</v>
      </c>
      <c r="C223" s="130">
        <f t="shared" si="7"/>
        <v>100</v>
      </c>
      <c r="D223" s="129">
        <v>37</v>
      </c>
      <c r="E223" s="131">
        <f t="shared" si="6"/>
        <v>1.0277777777777777</v>
      </c>
    </row>
    <row r="224" spans="1:5">
      <c r="A224" s="128">
        <v>434746</v>
      </c>
      <c r="B224" s="129">
        <v>36</v>
      </c>
      <c r="C224" s="130">
        <f t="shared" si="7"/>
        <v>100</v>
      </c>
      <c r="D224" s="129">
        <v>37</v>
      </c>
      <c r="E224" s="131">
        <f t="shared" si="6"/>
        <v>1.0277777777777777</v>
      </c>
    </row>
    <row r="225" spans="1:5">
      <c r="A225" s="128">
        <v>434783</v>
      </c>
      <c r="B225" s="129">
        <v>36</v>
      </c>
      <c r="C225" s="130">
        <f t="shared" si="7"/>
        <v>100</v>
      </c>
      <c r="D225" s="129">
        <v>37</v>
      </c>
      <c r="E225" s="131">
        <f t="shared" si="6"/>
        <v>1.0277777777777777</v>
      </c>
    </row>
    <row r="226" spans="1:5">
      <c r="A226" s="128">
        <v>434917</v>
      </c>
      <c r="B226" s="129">
        <v>36</v>
      </c>
      <c r="C226" s="130">
        <f t="shared" si="7"/>
        <v>100</v>
      </c>
      <c r="D226" s="129">
        <v>37</v>
      </c>
      <c r="E226" s="131">
        <f t="shared" si="6"/>
        <v>1.0277777777777777</v>
      </c>
    </row>
    <row r="227" spans="1:5">
      <c r="A227" s="128">
        <v>434928</v>
      </c>
      <c r="B227" s="129">
        <v>36</v>
      </c>
      <c r="C227" s="130">
        <f t="shared" si="7"/>
        <v>100</v>
      </c>
      <c r="D227" s="129">
        <v>37</v>
      </c>
      <c r="E227" s="131">
        <f t="shared" si="6"/>
        <v>1.0277777777777777</v>
      </c>
    </row>
    <row r="228" spans="1:5">
      <c r="A228" s="128">
        <v>434944</v>
      </c>
      <c r="B228" s="129">
        <v>36</v>
      </c>
      <c r="C228" s="130">
        <f t="shared" si="7"/>
        <v>100</v>
      </c>
      <c r="D228" s="129">
        <v>37</v>
      </c>
      <c r="E228" s="131">
        <f t="shared" si="6"/>
        <v>1.0277777777777777</v>
      </c>
    </row>
    <row r="229" spans="1:5">
      <c r="A229" s="128">
        <v>434986</v>
      </c>
      <c r="B229" s="129">
        <v>36</v>
      </c>
      <c r="C229" s="130">
        <f t="shared" si="7"/>
        <v>100</v>
      </c>
      <c r="D229" s="129">
        <v>37</v>
      </c>
      <c r="E229" s="131">
        <f t="shared" si="6"/>
        <v>1.0277777777777777</v>
      </c>
    </row>
    <row r="230" spans="1:5">
      <c r="A230" s="128">
        <v>434996</v>
      </c>
      <c r="B230" s="129">
        <v>36</v>
      </c>
      <c r="C230" s="130">
        <f t="shared" si="7"/>
        <v>100</v>
      </c>
      <c r="D230" s="129">
        <v>37</v>
      </c>
      <c r="E230" s="131">
        <f t="shared" si="6"/>
        <v>1.0277777777777777</v>
      </c>
    </row>
    <row r="231" spans="1:5">
      <c r="A231" s="128">
        <v>435020</v>
      </c>
      <c r="B231" s="129">
        <v>36</v>
      </c>
      <c r="C231" s="130">
        <f t="shared" si="7"/>
        <v>100</v>
      </c>
      <c r="D231" s="129">
        <v>37</v>
      </c>
      <c r="E231" s="131">
        <f t="shared" si="6"/>
        <v>1.0277777777777777</v>
      </c>
    </row>
    <row r="232" spans="1:5">
      <c r="A232" s="128">
        <v>435093</v>
      </c>
      <c r="B232" s="129">
        <v>36</v>
      </c>
      <c r="C232" s="130">
        <f t="shared" si="7"/>
        <v>100</v>
      </c>
      <c r="D232" s="129">
        <v>37</v>
      </c>
      <c r="E232" s="131">
        <f t="shared" si="6"/>
        <v>1.0277777777777777</v>
      </c>
    </row>
    <row r="233" spans="1:5">
      <c r="A233" s="128">
        <v>435118</v>
      </c>
      <c r="B233" s="129">
        <v>36</v>
      </c>
      <c r="C233" s="130">
        <f t="shared" si="7"/>
        <v>100</v>
      </c>
      <c r="D233" s="129">
        <v>37</v>
      </c>
      <c r="E233" s="131">
        <f t="shared" si="6"/>
        <v>1.0277777777777777</v>
      </c>
    </row>
    <row r="234" spans="1:5">
      <c r="A234" s="128">
        <v>435231</v>
      </c>
      <c r="B234" s="129">
        <v>36</v>
      </c>
      <c r="C234" s="130">
        <f t="shared" si="7"/>
        <v>100</v>
      </c>
      <c r="D234" s="129">
        <v>37</v>
      </c>
      <c r="E234" s="131">
        <f t="shared" si="6"/>
        <v>1.0277777777777777</v>
      </c>
    </row>
    <row r="235" spans="1:5">
      <c r="A235" s="128">
        <v>435245</v>
      </c>
      <c r="B235" s="129">
        <v>36</v>
      </c>
      <c r="C235" s="130">
        <f t="shared" si="7"/>
        <v>100</v>
      </c>
      <c r="D235" s="129">
        <v>37</v>
      </c>
      <c r="E235" s="131">
        <f t="shared" si="6"/>
        <v>1.0277777777777777</v>
      </c>
    </row>
    <row r="236" spans="1:5">
      <c r="A236" s="128">
        <v>435311</v>
      </c>
      <c r="B236" s="129">
        <v>36</v>
      </c>
      <c r="C236" s="130">
        <f t="shared" si="7"/>
        <v>100</v>
      </c>
      <c r="D236" s="129">
        <v>37</v>
      </c>
      <c r="E236" s="131">
        <f t="shared" si="6"/>
        <v>1.0277777777777777</v>
      </c>
    </row>
    <row r="237" spans="1:5">
      <c r="A237" s="128">
        <v>431145</v>
      </c>
      <c r="B237" s="129">
        <v>35</v>
      </c>
      <c r="C237" s="130">
        <f t="shared" si="7"/>
        <v>97.222222222222229</v>
      </c>
      <c r="D237" s="129">
        <v>36</v>
      </c>
      <c r="E237" s="131">
        <f t="shared" si="6"/>
        <v>1.0285714285714285</v>
      </c>
    </row>
    <row r="238" spans="1:5">
      <c r="A238" s="128">
        <v>431146</v>
      </c>
      <c r="B238" s="129">
        <v>35</v>
      </c>
      <c r="C238" s="130">
        <f t="shared" si="7"/>
        <v>97.222222222222229</v>
      </c>
      <c r="D238" s="129">
        <v>36</v>
      </c>
      <c r="E238" s="131">
        <f t="shared" si="6"/>
        <v>1.0285714285714285</v>
      </c>
    </row>
    <row r="239" spans="1:5">
      <c r="A239" s="128">
        <v>431354</v>
      </c>
      <c r="B239" s="129">
        <v>35</v>
      </c>
      <c r="C239" s="130">
        <f t="shared" si="7"/>
        <v>97.222222222222229</v>
      </c>
      <c r="D239" s="129">
        <v>36</v>
      </c>
      <c r="E239" s="131">
        <f t="shared" si="6"/>
        <v>1.0285714285714285</v>
      </c>
    </row>
    <row r="240" spans="1:5">
      <c r="A240" s="128">
        <v>431417</v>
      </c>
      <c r="B240" s="129">
        <v>35</v>
      </c>
      <c r="C240" s="130">
        <f t="shared" si="7"/>
        <v>97.222222222222229</v>
      </c>
      <c r="D240" s="129">
        <v>36</v>
      </c>
      <c r="E240" s="131">
        <f t="shared" si="6"/>
        <v>1.0285714285714285</v>
      </c>
    </row>
    <row r="241" spans="1:5">
      <c r="A241" s="128">
        <v>431438</v>
      </c>
      <c r="B241" s="129">
        <v>35</v>
      </c>
      <c r="C241" s="130">
        <f t="shared" si="7"/>
        <v>97.222222222222229</v>
      </c>
      <c r="D241" s="129">
        <v>36</v>
      </c>
      <c r="E241" s="131">
        <f t="shared" si="6"/>
        <v>1.0285714285714285</v>
      </c>
    </row>
    <row r="242" spans="1:5">
      <c r="A242" s="128">
        <v>431556</v>
      </c>
      <c r="B242" s="129">
        <v>35</v>
      </c>
      <c r="C242" s="130">
        <f t="shared" si="7"/>
        <v>97.222222222222229</v>
      </c>
      <c r="D242" s="129">
        <v>36</v>
      </c>
      <c r="E242" s="131">
        <f t="shared" si="6"/>
        <v>1.0285714285714285</v>
      </c>
    </row>
    <row r="243" spans="1:5">
      <c r="A243" s="128">
        <v>431583</v>
      </c>
      <c r="B243" s="129">
        <v>35</v>
      </c>
      <c r="C243" s="130">
        <f t="shared" si="7"/>
        <v>97.222222222222229</v>
      </c>
      <c r="D243" s="129">
        <v>36</v>
      </c>
      <c r="E243" s="131">
        <f t="shared" si="6"/>
        <v>1.0285714285714285</v>
      </c>
    </row>
    <row r="244" spans="1:5">
      <c r="A244" s="128">
        <v>431648</v>
      </c>
      <c r="B244" s="129">
        <v>35</v>
      </c>
      <c r="C244" s="130">
        <f t="shared" si="7"/>
        <v>97.222222222222229</v>
      </c>
      <c r="D244" s="129">
        <v>36</v>
      </c>
      <c r="E244" s="131">
        <f t="shared" si="6"/>
        <v>1.0285714285714285</v>
      </c>
    </row>
    <row r="245" spans="1:5">
      <c r="A245" s="128">
        <v>431661</v>
      </c>
      <c r="B245" s="129">
        <v>35</v>
      </c>
      <c r="C245" s="130">
        <f t="shared" si="7"/>
        <v>97.222222222222229</v>
      </c>
      <c r="D245" s="129">
        <v>36</v>
      </c>
      <c r="E245" s="131">
        <f t="shared" si="6"/>
        <v>1.0285714285714285</v>
      </c>
    </row>
    <row r="246" spans="1:5">
      <c r="A246" s="128">
        <v>431718</v>
      </c>
      <c r="B246" s="129">
        <v>35</v>
      </c>
      <c r="C246" s="130">
        <f t="shared" si="7"/>
        <v>97.222222222222229</v>
      </c>
      <c r="D246" s="129">
        <v>36</v>
      </c>
      <c r="E246" s="131">
        <f t="shared" si="6"/>
        <v>1.0285714285714285</v>
      </c>
    </row>
    <row r="247" spans="1:5">
      <c r="A247" s="128">
        <v>431779</v>
      </c>
      <c r="B247" s="129">
        <v>35</v>
      </c>
      <c r="C247" s="130">
        <f t="shared" si="7"/>
        <v>97.222222222222229</v>
      </c>
      <c r="D247" s="129">
        <v>36</v>
      </c>
      <c r="E247" s="131">
        <f t="shared" si="6"/>
        <v>1.0285714285714285</v>
      </c>
    </row>
    <row r="248" spans="1:5">
      <c r="A248" s="128">
        <v>431897</v>
      </c>
      <c r="B248" s="129">
        <v>35</v>
      </c>
      <c r="C248" s="130">
        <f t="shared" si="7"/>
        <v>97.222222222222229</v>
      </c>
      <c r="D248" s="129">
        <v>36</v>
      </c>
      <c r="E248" s="131">
        <f t="shared" si="6"/>
        <v>1.0285714285714285</v>
      </c>
    </row>
    <row r="249" spans="1:5">
      <c r="A249" s="128">
        <v>431960</v>
      </c>
      <c r="B249" s="129">
        <v>35</v>
      </c>
      <c r="C249" s="130">
        <f t="shared" si="7"/>
        <v>97.222222222222229</v>
      </c>
      <c r="D249" s="129">
        <v>36</v>
      </c>
      <c r="E249" s="131">
        <f t="shared" si="6"/>
        <v>1.0285714285714285</v>
      </c>
    </row>
    <row r="250" spans="1:5">
      <c r="A250" s="128">
        <v>432056</v>
      </c>
      <c r="B250" s="129">
        <v>35</v>
      </c>
      <c r="C250" s="130">
        <f t="shared" si="7"/>
        <v>97.222222222222229</v>
      </c>
      <c r="D250" s="129">
        <v>36</v>
      </c>
      <c r="E250" s="131">
        <f t="shared" si="6"/>
        <v>1.0285714285714285</v>
      </c>
    </row>
    <row r="251" spans="1:5">
      <c r="A251" s="128">
        <v>432218</v>
      </c>
      <c r="B251" s="129">
        <v>35</v>
      </c>
      <c r="C251" s="130">
        <f t="shared" si="7"/>
        <v>97.222222222222229</v>
      </c>
      <c r="D251" s="129">
        <v>36</v>
      </c>
      <c r="E251" s="131">
        <f t="shared" si="6"/>
        <v>1.0285714285714285</v>
      </c>
    </row>
    <row r="252" spans="1:5">
      <c r="A252" s="128">
        <v>432475</v>
      </c>
      <c r="B252" s="129">
        <v>35</v>
      </c>
      <c r="C252" s="130">
        <f t="shared" si="7"/>
        <v>97.222222222222229</v>
      </c>
      <c r="D252" s="129">
        <v>36</v>
      </c>
      <c r="E252" s="131">
        <f t="shared" si="6"/>
        <v>1.0285714285714285</v>
      </c>
    </row>
    <row r="253" spans="1:5">
      <c r="A253" s="128">
        <v>432603</v>
      </c>
      <c r="B253" s="129">
        <v>35</v>
      </c>
      <c r="C253" s="130">
        <f t="shared" si="7"/>
        <v>97.222222222222229</v>
      </c>
      <c r="D253" s="129">
        <v>36</v>
      </c>
      <c r="E253" s="131">
        <f t="shared" si="6"/>
        <v>1.0285714285714285</v>
      </c>
    </row>
    <row r="254" spans="1:5">
      <c r="A254" s="128">
        <v>432698</v>
      </c>
      <c r="B254" s="129">
        <v>35</v>
      </c>
      <c r="C254" s="130">
        <f t="shared" si="7"/>
        <v>97.222222222222229</v>
      </c>
      <c r="D254" s="129">
        <v>36</v>
      </c>
      <c r="E254" s="131">
        <f t="shared" si="6"/>
        <v>1.0285714285714285</v>
      </c>
    </row>
    <row r="255" spans="1:5">
      <c r="A255" s="128">
        <v>432964</v>
      </c>
      <c r="B255" s="129">
        <v>35</v>
      </c>
      <c r="C255" s="130">
        <f t="shared" si="7"/>
        <v>97.222222222222229</v>
      </c>
      <c r="D255" s="129">
        <v>36</v>
      </c>
      <c r="E255" s="131">
        <f t="shared" si="6"/>
        <v>1.0285714285714285</v>
      </c>
    </row>
    <row r="256" spans="1:5">
      <c r="A256" s="128">
        <v>433030</v>
      </c>
      <c r="B256" s="129">
        <v>35</v>
      </c>
      <c r="C256" s="130">
        <f t="shared" si="7"/>
        <v>97.222222222222229</v>
      </c>
      <c r="D256" s="129">
        <v>36</v>
      </c>
      <c r="E256" s="131">
        <f t="shared" si="6"/>
        <v>1.0285714285714285</v>
      </c>
    </row>
    <row r="257" spans="1:5">
      <c r="A257" s="128">
        <v>433050</v>
      </c>
      <c r="B257" s="129">
        <v>35</v>
      </c>
      <c r="C257" s="130">
        <f t="shared" si="7"/>
        <v>97.222222222222229</v>
      </c>
      <c r="D257" s="129">
        <v>36</v>
      </c>
      <c r="E257" s="131">
        <f t="shared" si="6"/>
        <v>1.0285714285714285</v>
      </c>
    </row>
    <row r="258" spans="1:5">
      <c r="A258" s="128">
        <v>433084</v>
      </c>
      <c r="B258" s="129">
        <v>35</v>
      </c>
      <c r="C258" s="130">
        <f t="shared" si="7"/>
        <v>97.222222222222229</v>
      </c>
      <c r="D258" s="129">
        <v>36</v>
      </c>
      <c r="E258" s="131">
        <f t="shared" si="6"/>
        <v>1.0285714285714285</v>
      </c>
    </row>
    <row r="259" spans="1:5">
      <c r="A259" s="128">
        <v>433152</v>
      </c>
      <c r="B259" s="129">
        <v>35</v>
      </c>
      <c r="C259" s="130">
        <f t="shared" si="7"/>
        <v>97.222222222222229</v>
      </c>
      <c r="D259" s="129">
        <v>36</v>
      </c>
      <c r="E259" s="131">
        <f t="shared" si="6"/>
        <v>1.0285714285714285</v>
      </c>
    </row>
    <row r="260" spans="1:5">
      <c r="A260" s="128">
        <v>433166</v>
      </c>
      <c r="B260" s="129">
        <v>35</v>
      </c>
      <c r="C260" s="130">
        <f t="shared" si="7"/>
        <v>97.222222222222229</v>
      </c>
      <c r="D260" s="129">
        <v>36</v>
      </c>
      <c r="E260" s="131">
        <f t="shared" ref="E260:E323" si="8">D260/B260</f>
        <v>1.0285714285714285</v>
      </c>
    </row>
    <row r="261" spans="1:5">
      <c r="A261" s="128">
        <v>433181</v>
      </c>
      <c r="B261" s="129">
        <v>35</v>
      </c>
      <c r="C261" s="130">
        <f t="shared" ref="C261:C324" si="9">B261*100/36</f>
        <v>97.222222222222229</v>
      </c>
      <c r="D261" s="129">
        <v>36</v>
      </c>
      <c r="E261" s="131">
        <f t="shared" si="8"/>
        <v>1.0285714285714285</v>
      </c>
    </row>
    <row r="262" spans="1:5">
      <c r="A262" s="128">
        <v>433379</v>
      </c>
      <c r="B262" s="129">
        <v>35</v>
      </c>
      <c r="C262" s="130">
        <f t="shared" si="9"/>
        <v>97.222222222222229</v>
      </c>
      <c r="D262" s="129">
        <v>36</v>
      </c>
      <c r="E262" s="131">
        <f t="shared" si="8"/>
        <v>1.0285714285714285</v>
      </c>
    </row>
    <row r="263" spans="1:5">
      <c r="A263" s="128">
        <v>433445</v>
      </c>
      <c r="B263" s="129">
        <v>35</v>
      </c>
      <c r="C263" s="130">
        <f t="shared" si="9"/>
        <v>97.222222222222229</v>
      </c>
      <c r="D263" s="129">
        <v>36</v>
      </c>
      <c r="E263" s="131">
        <f t="shared" si="8"/>
        <v>1.0285714285714285</v>
      </c>
    </row>
    <row r="264" spans="1:5">
      <c r="A264" s="128">
        <v>433495</v>
      </c>
      <c r="B264" s="129">
        <v>35</v>
      </c>
      <c r="C264" s="130">
        <f t="shared" si="9"/>
        <v>97.222222222222229</v>
      </c>
      <c r="D264" s="129">
        <v>36</v>
      </c>
      <c r="E264" s="131">
        <f t="shared" si="8"/>
        <v>1.0285714285714285</v>
      </c>
    </row>
    <row r="265" spans="1:5">
      <c r="A265" s="128">
        <v>433522</v>
      </c>
      <c r="B265" s="129">
        <v>35</v>
      </c>
      <c r="C265" s="130">
        <f t="shared" si="9"/>
        <v>97.222222222222229</v>
      </c>
      <c r="D265" s="129">
        <v>36</v>
      </c>
      <c r="E265" s="131">
        <f t="shared" si="8"/>
        <v>1.0285714285714285</v>
      </c>
    </row>
    <row r="266" spans="1:5">
      <c r="A266" s="128">
        <v>433620</v>
      </c>
      <c r="B266" s="129">
        <v>35</v>
      </c>
      <c r="C266" s="130">
        <f t="shared" si="9"/>
        <v>97.222222222222229</v>
      </c>
      <c r="D266" s="129">
        <v>36</v>
      </c>
      <c r="E266" s="131">
        <f t="shared" si="8"/>
        <v>1.0285714285714285</v>
      </c>
    </row>
    <row r="267" spans="1:5">
      <c r="A267" s="128">
        <v>433741</v>
      </c>
      <c r="B267" s="129">
        <v>35</v>
      </c>
      <c r="C267" s="130">
        <f t="shared" si="9"/>
        <v>97.222222222222229</v>
      </c>
      <c r="D267" s="129">
        <v>36</v>
      </c>
      <c r="E267" s="131">
        <f t="shared" si="8"/>
        <v>1.0285714285714285</v>
      </c>
    </row>
    <row r="268" spans="1:5">
      <c r="A268" s="128">
        <v>433750</v>
      </c>
      <c r="B268" s="129">
        <v>35</v>
      </c>
      <c r="C268" s="130">
        <f t="shared" si="9"/>
        <v>97.222222222222229</v>
      </c>
      <c r="D268" s="129">
        <v>36</v>
      </c>
      <c r="E268" s="131">
        <f t="shared" si="8"/>
        <v>1.0285714285714285</v>
      </c>
    </row>
    <row r="269" spans="1:5">
      <c r="A269" s="128">
        <v>433755</v>
      </c>
      <c r="B269" s="129">
        <v>35</v>
      </c>
      <c r="C269" s="130">
        <f t="shared" si="9"/>
        <v>97.222222222222229</v>
      </c>
      <c r="D269" s="129">
        <v>36</v>
      </c>
      <c r="E269" s="131">
        <f t="shared" si="8"/>
        <v>1.0285714285714285</v>
      </c>
    </row>
    <row r="270" spans="1:5">
      <c r="A270" s="128">
        <v>433807</v>
      </c>
      <c r="B270" s="129">
        <v>35</v>
      </c>
      <c r="C270" s="130">
        <f t="shared" si="9"/>
        <v>97.222222222222229</v>
      </c>
      <c r="D270" s="129">
        <v>36</v>
      </c>
      <c r="E270" s="131">
        <f t="shared" si="8"/>
        <v>1.0285714285714285</v>
      </c>
    </row>
    <row r="271" spans="1:5">
      <c r="A271" s="128">
        <v>433875</v>
      </c>
      <c r="B271" s="129">
        <v>35</v>
      </c>
      <c r="C271" s="130">
        <f t="shared" si="9"/>
        <v>97.222222222222229</v>
      </c>
      <c r="D271" s="129">
        <v>36</v>
      </c>
      <c r="E271" s="131">
        <f t="shared" si="8"/>
        <v>1.0285714285714285</v>
      </c>
    </row>
    <row r="272" spans="1:5">
      <c r="A272" s="128">
        <v>433949</v>
      </c>
      <c r="B272" s="129">
        <v>35</v>
      </c>
      <c r="C272" s="130">
        <f t="shared" si="9"/>
        <v>97.222222222222229</v>
      </c>
      <c r="D272" s="129">
        <v>36</v>
      </c>
      <c r="E272" s="131">
        <f t="shared" si="8"/>
        <v>1.0285714285714285</v>
      </c>
    </row>
    <row r="273" spans="1:5">
      <c r="A273" s="128">
        <v>433960</v>
      </c>
      <c r="B273" s="129">
        <v>35</v>
      </c>
      <c r="C273" s="130">
        <f t="shared" si="9"/>
        <v>97.222222222222229</v>
      </c>
      <c r="D273" s="129">
        <v>36</v>
      </c>
      <c r="E273" s="131">
        <f t="shared" si="8"/>
        <v>1.0285714285714285</v>
      </c>
    </row>
    <row r="274" spans="1:5">
      <c r="A274" s="128">
        <v>433982</v>
      </c>
      <c r="B274" s="129">
        <v>35</v>
      </c>
      <c r="C274" s="130">
        <f t="shared" si="9"/>
        <v>97.222222222222229</v>
      </c>
      <c r="D274" s="129">
        <v>36</v>
      </c>
      <c r="E274" s="131">
        <f t="shared" si="8"/>
        <v>1.0285714285714285</v>
      </c>
    </row>
    <row r="275" spans="1:5">
      <c r="A275" s="128">
        <v>434048</v>
      </c>
      <c r="B275" s="129">
        <v>35</v>
      </c>
      <c r="C275" s="130">
        <f t="shared" si="9"/>
        <v>97.222222222222229</v>
      </c>
      <c r="D275" s="129">
        <v>36</v>
      </c>
      <c r="E275" s="131">
        <f t="shared" si="8"/>
        <v>1.0285714285714285</v>
      </c>
    </row>
    <row r="276" spans="1:5">
      <c r="A276" s="128">
        <v>434086</v>
      </c>
      <c r="B276" s="129">
        <v>35</v>
      </c>
      <c r="C276" s="130">
        <f t="shared" si="9"/>
        <v>97.222222222222229</v>
      </c>
      <c r="D276" s="129">
        <v>36</v>
      </c>
      <c r="E276" s="131">
        <f t="shared" si="8"/>
        <v>1.0285714285714285</v>
      </c>
    </row>
    <row r="277" spans="1:5">
      <c r="A277" s="128">
        <v>434096</v>
      </c>
      <c r="B277" s="129">
        <v>35</v>
      </c>
      <c r="C277" s="130">
        <f t="shared" si="9"/>
        <v>97.222222222222229</v>
      </c>
      <c r="D277" s="129">
        <v>36</v>
      </c>
      <c r="E277" s="131">
        <f t="shared" si="8"/>
        <v>1.0285714285714285</v>
      </c>
    </row>
    <row r="278" spans="1:5">
      <c r="A278" s="128">
        <v>434183</v>
      </c>
      <c r="B278" s="129">
        <v>35</v>
      </c>
      <c r="C278" s="130">
        <f t="shared" si="9"/>
        <v>97.222222222222229</v>
      </c>
      <c r="D278" s="129">
        <v>36</v>
      </c>
      <c r="E278" s="131">
        <f t="shared" si="8"/>
        <v>1.0285714285714285</v>
      </c>
    </row>
    <row r="279" spans="1:5">
      <c r="A279" s="128">
        <v>434268</v>
      </c>
      <c r="B279" s="129">
        <v>35</v>
      </c>
      <c r="C279" s="130">
        <f t="shared" si="9"/>
        <v>97.222222222222229</v>
      </c>
      <c r="D279" s="129">
        <v>36</v>
      </c>
      <c r="E279" s="131">
        <f t="shared" si="8"/>
        <v>1.0285714285714285</v>
      </c>
    </row>
    <row r="280" spans="1:5">
      <c r="A280" s="128">
        <v>434565</v>
      </c>
      <c r="B280" s="129">
        <v>35</v>
      </c>
      <c r="C280" s="130">
        <f t="shared" si="9"/>
        <v>97.222222222222229</v>
      </c>
      <c r="D280" s="129">
        <v>36</v>
      </c>
      <c r="E280" s="131">
        <f t="shared" si="8"/>
        <v>1.0285714285714285</v>
      </c>
    </row>
    <row r="281" spans="1:5">
      <c r="A281" s="128">
        <v>434655</v>
      </c>
      <c r="B281" s="129">
        <v>35</v>
      </c>
      <c r="C281" s="130">
        <f t="shared" si="9"/>
        <v>97.222222222222229</v>
      </c>
      <c r="D281" s="129">
        <v>36</v>
      </c>
      <c r="E281" s="131">
        <f t="shared" si="8"/>
        <v>1.0285714285714285</v>
      </c>
    </row>
    <row r="282" spans="1:5">
      <c r="A282" s="128">
        <v>434664</v>
      </c>
      <c r="B282" s="129">
        <v>35</v>
      </c>
      <c r="C282" s="130">
        <f t="shared" si="9"/>
        <v>97.222222222222229</v>
      </c>
      <c r="D282" s="129">
        <v>36</v>
      </c>
      <c r="E282" s="131">
        <f t="shared" si="8"/>
        <v>1.0285714285714285</v>
      </c>
    </row>
    <row r="283" spans="1:5">
      <c r="A283" s="128">
        <v>434691</v>
      </c>
      <c r="B283" s="129">
        <v>35</v>
      </c>
      <c r="C283" s="130">
        <f t="shared" si="9"/>
        <v>97.222222222222229</v>
      </c>
      <c r="D283" s="129">
        <v>36</v>
      </c>
      <c r="E283" s="131">
        <f t="shared" si="8"/>
        <v>1.0285714285714285</v>
      </c>
    </row>
    <row r="284" spans="1:5">
      <c r="A284" s="128">
        <v>434739</v>
      </c>
      <c r="B284" s="129">
        <v>35</v>
      </c>
      <c r="C284" s="130">
        <f t="shared" si="9"/>
        <v>97.222222222222229</v>
      </c>
      <c r="D284" s="129">
        <v>36</v>
      </c>
      <c r="E284" s="131">
        <f t="shared" si="8"/>
        <v>1.0285714285714285</v>
      </c>
    </row>
    <row r="285" spans="1:5">
      <c r="A285" s="128">
        <v>434869</v>
      </c>
      <c r="B285" s="129">
        <v>35</v>
      </c>
      <c r="C285" s="130">
        <f t="shared" si="9"/>
        <v>97.222222222222229</v>
      </c>
      <c r="D285" s="129">
        <v>36</v>
      </c>
      <c r="E285" s="131">
        <f t="shared" si="8"/>
        <v>1.0285714285714285</v>
      </c>
    </row>
    <row r="286" spans="1:5">
      <c r="A286" s="128">
        <v>435006</v>
      </c>
      <c r="B286" s="129">
        <v>35</v>
      </c>
      <c r="C286" s="130">
        <f t="shared" si="9"/>
        <v>97.222222222222229</v>
      </c>
      <c r="D286" s="129">
        <v>36</v>
      </c>
      <c r="E286" s="131">
        <f t="shared" si="8"/>
        <v>1.0285714285714285</v>
      </c>
    </row>
    <row r="287" spans="1:5">
      <c r="A287" s="128">
        <v>435157</v>
      </c>
      <c r="B287" s="129">
        <v>35</v>
      </c>
      <c r="C287" s="130">
        <f t="shared" si="9"/>
        <v>97.222222222222229</v>
      </c>
      <c r="D287" s="129">
        <v>36</v>
      </c>
      <c r="E287" s="131">
        <f t="shared" si="8"/>
        <v>1.0285714285714285</v>
      </c>
    </row>
    <row r="288" spans="1:5">
      <c r="A288" s="128">
        <v>435281</v>
      </c>
      <c r="B288" s="129">
        <v>35</v>
      </c>
      <c r="C288" s="130">
        <f t="shared" si="9"/>
        <v>97.222222222222229</v>
      </c>
      <c r="D288" s="129">
        <v>36</v>
      </c>
      <c r="E288" s="131">
        <f t="shared" si="8"/>
        <v>1.0285714285714285</v>
      </c>
    </row>
    <row r="289" spans="1:5">
      <c r="A289" s="128">
        <v>435299</v>
      </c>
      <c r="B289" s="129">
        <v>35</v>
      </c>
      <c r="C289" s="130">
        <f t="shared" si="9"/>
        <v>97.222222222222229</v>
      </c>
      <c r="D289" s="129">
        <v>36</v>
      </c>
      <c r="E289" s="131">
        <f t="shared" si="8"/>
        <v>1.0285714285714285</v>
      </c>
    </row>
    <row r="290" spans="1:5">
      <c r="A290" s="128">
        <v>435308</v>
      </c>
      <c r="B290" s="129">
        <v>35</v>
      </c>
      <c r="C290" s="130">
        <f t="shared" si="9"/>
        <v>97.222222222222229</v>
      </c>
      <c r="D290" s="129">
        <v>36</v>
      </c>
      <c r="E290" s="131">
        <f t="shared" si="8"/>
        <v>1.0285714285714285</v>
      </c>
    </row>
    <row r="291" spans="1:5">
      <c r="A291" s="128">
        <v>431313</v>
      </c>
      <c r="B291" s="129">
        <v>34</v>
      </c>
      <c r="C291" s="130">
        <f t="shared" si="9"/>
        <v>94.444444444444443</v>
      </c>
      <c r="D291" s="129">
        <v>35</v>
      </c>
      <c r="E291" s="131">
        <f t="shared" si="8"/>
        <v>1.0294117647058822</v>
      </c>
    </row>
    <row r="292" spans="1:5">
      <c r="A292" s="128">
        <v>431399</v>
      </c>
      <c r="B292" s="129">
        <v>34</v>
      </c>
      <c r="C292" s="130">
        <f t="shared" si="9"/>
        <v>94.444444444444443</v>
      </c>
      <c r="D292" s="129">
        <v>35</v>
      </c>
      <c r="E292" s="131">
        <f t="shared" si="8"/>
        <v>1.0294117647058822</v>
      </c>
    </row>
    <row r="293" spans="1:5">
      <c r="A293" s="128">
        <v>431467</v>
      </c>
      <c r="B293" s="129">
        <v>34</v>
      </c>
      <c r="C293" s="130">
        <f t="shared" si="9"/>
        <v>94.444444444444443</v>
      </c>
      <c r="D293" s="129">
        <v>35</v>
      </c>
      <c r="E293" s="131">
        <f t="shared" si="8"/>
        <v>1.0294117647058822</v>
      </c>
    </row>
    <row r="294" spans="1:5">
      <c r="A294" s="128">
        <v>431795</v>
      </c>
      <c r="B294" s="129">
        <v>34</v>
      </c>
      <c r="C294" s="130">
        <f t="shared" si="9"/>
        <v>94.444444444444443</v>
      </c>
      <c r="D294" s="129">
        <v>35</v>
      </c>
      <c r="E294" s="131">
        <f t="shared" si="8"/>
        <v>1.0294117647058822</v>
      </c>
    </row>
    <row r="295" spans="1:5">
      <c r="A295" s="128">
        <v>432064</v>
      </c>
      <c r="B295" s="129">
        <v>34</v>
      </c>
      <c r="C295" s="130">
        <f t="shared" si="9"/>
        <v>94.444444444444443</v>
      </c>
      <c r="D295" s="129">
        <v>35</v>
      </c>
      <c r="E295" s="131">
        <f t="shared" si="8"/>
        <v>1.0294117647058822</v>
      </c>
    </row>
    <row r="296" spans="1:5">
      <c r="A296" s="128">
        <v>432220</v>
      </c>
      <c r="B296" s="129">
        <v>34</v>
      </c>
      <c r="C296" s="130">
        <f t="shared" si="9"/>
        <v>94.444444444444443</v>
      </c>
      <c r="D296" s="129">
        <v>35</v>
      </c>
      <c r="E296" s="131">
        <f t="shared" si="8"/>
        <v>1.0294117647058822</v>
      </c>
    </row>
    <row r="297" spans="1:5">
      <c r="A297" s="128">
        <v>432269</v>
      </c>
      <c r="B297" s="129">
        <v>34</v>
      </c>
      <c r="C297" s="130">
        <f t="shared" si="9"/>
        <v>94.444444444444443</v>
      </c>
      <c r="D297" s="129">
        <v>35</v>
      </c>
      <c r="E297" s="131">
        <f t="shared" si="8"/>
        <v>1.0294117647058822</v>
      </c>
    </row>
    <row r="298" spans="1:5">
      <c r="A298" s="128">
        <v>432800</v>
      </c>
      <c r="B298" s="129">
        <v>34</v>
      </c>
      <c r="C298" s="130">
        <f t="shared" si="9"/>
        <v>94.444444444444443</v>
      </c>
      <c r="D298" s="129">
        <v>35</v>
      </c>
      <c r="E298" s="131">
        <f t="shared" si="8"/>
        <v>1.0294117647058822</v>
      </c>
    </row>
    <row r="299" spans="1:5">
      <c r="A299" s="128">
        <v>433475</v>
      </c>
      <c r="B299" s="129">
        <v>34</v>
      </c>
      <c r="C299" s="130">
        <f t="shared" si="9"/>
        <v>94.444444444444443</v>
      </c>
      <c r="D299" s="129">
        <v>35</v>
      </c>
      <c r="E299" s="131">
        <f t="shared" si="8"/>
        <v>1.0294117647058822</v>
      </c>
    </row>
    <row r="300" spans="1:5">
      <c r="A300" s="128">
        <v>433521</v>
      </c>
      <c r="B300" s="129">
        <v>34</v>
      </c>
      <c r="C300" s="130">
        <f t="shared" si="9"/>
        <v>94.444444444444443</v>
      </c>
      <c r="D300" s="129">
        <v>35</v>
      </c>
      <c r="E300" s="131">
        <f t="shared" si="8"/>
        <v>1.0294117647058822</v>
      </c>
    </row>
    <row r="301" spans="1:5">
      <c r="A301" s="128">
        <v>433551</v>
      </c>
      <c r="B301" s="129">
        <v>34</v>
      </c>
      <c r="C301" s="130">
        <f t="shared" si="9"/>
        <v>94.444444444444443</v>
      </c>
      <c r="D301" s="129">
        <v>35</v>
      </c>
      <c r="E301" s="131">
        <f t="shared" si="8"/>
        <v>1.0294117647058822</v>
      </c>
    </row>
    <row r="302" spans="1:5">
      <c r="A302" s="128">
        <v>433661</v>
      </c>
      <c r="B302" s="129">
        <v>34</v>
      </c>
      <c r="C302" s="130">
        <f t="shared" si="9"/>
        <v>94.444444444444443</v>
      </c>
      <c r="D302" s="129">
        <v>35</v>
      </c>
      <c r="E302" s="131">
        <f t="shared" si="8"/>
        <v>1.0294117647058822</v>
      </c>
    </row>
    <row r="303" spans="1:5">
      <c r="A303" s="128">
        <v>433687</v>
      </c>
      <c r="B303" s="129">
        <v>34</v>
      </c>
      <c r="C303" s="130">
        <f t="shared" si="9"/>
        <v>94.444444444444443</v>
      </c>
      <c r="D303" s="129">
        <v>35</v>
      </c>
      <c r="E303" s="131">
        <f t="shared" si="8"/>
        <v>1.0294117647058822</v>
      </c>
    </row>
    <row r="304" spans="1:5">
      <c r="A304" s="128">
        <v>433766</v>
      </c>
      <c r="B304" s="129">
        <v>34</v>
      </c>
      <c r="C304" s="130">
        <f t="shared" si="9"/>
        <v>94.444444444444443</v>
      </c>
      <c r="D304" s="129">
        <v>35</v>
      </c>
      <c r="E304" s="131">
        <f t="shared" si="8"/>
        <v>1.0294117647058822</v>
      </c>
    </row>
    <row r="305" spans="1:5">
      <c r="A305" s="128">
        <v>433879</v>
      </c>
      <c r="B305" s="129">
        <v>34</v>
      </c>
      <c r="C305" s="130">
        <f t="shared" si="9"/>
        <v>94.444444444444443</v>
      </c>
      <c r="D305" s="129">
        <v>35</v>
      </c>
      <c r="E305" s="131">
        <f t="shared" si="8"/>
        <v>1.0294117647058822</v>
      </c>
    </row>
    <row r="306" spans="1:5">
      <c r="A306" s="128">
        <v>433912</v>
      </c>
      <c r="B306" s="129">
        <v>34</v>
      </c>
      <c r="C306" s="130">
        <f t="shared" si="9"/>
        <v>94.444444444444443</v>
      </c>
      <c r="D306" s="129">
        <v>35</v>
      </c>
      <c r="E306" s="131">
        <f t="shared" si="8"/>
        <v>1.0294117647058822</v>
      </c>
    </row>
    <row r="307" spans="1:5">
      <c r="A307" s="128">
        <v>433921</v>
      </c>
      <c r="B307" s="129">
        <v>34</v>
      </c>
      <c r="C307" s="130">
        <f t="shared" si="9"/>
        <v>94.444444444444443</v>
      </c>
      <c r="D307" s="129">
        <v>35</v>
      </c>
      <c r="E307" s="131">
        <f t="shared" si="8"/>
        <v>1.0294117647058822</v>
      </c>
    </row>
    <row r="308" spans="1:5">
      <c r="A308" s="128">
        <v>433931</v>
      </c>
      <c r="B308" s="129">
        <v>34</v>
      </c>
      <c r="C308" s="130">
        <f t="shared" si="9"/>
        <v>94.444444444444443</v>
      </c>
      <c r="D308" s="129">
        <v>35</v>
      </c>
      <c r="E308" s="131">
        <f t="shared" si="8"/>
        <v>1.0294117647058822</v>
      </c>
    </row>
    <row r="309" spans="1:5">
      <c r="A309" s="128">
        <v>434343</v>
      </c>
      <c r="B309" s="129">
        <v>34</v>
      </c>
      <c r="C309" s="130">
        <f t="shared" si="9"/>
        <v>94.444444444444443</v>
      </c>
      <c r="D309" s="129">
        <v>35</v>
      </c>
      <c r="E309" s="131">
        <f t="shared" si="8"/>
        <v>1.0294117647058822</v>
      </c>
    </row>
    <row r="310" spans="1:5">
      <c r="A310" s="128">
        <v>434447</v>
      </c>
      <c r="B310" s="129">
        <v>34</v>
      </c>
      <c r="C310" s="130">
        <f t="shared" si="9"/>
        <v>94.444444444444443</v>
      </c>
      <c r="D310" s="129">
        <v>35</v>
      </c>
      <c r="E310" s="131">
        <f t="shared" si="8"/>
        <v>1.0294117647058822</v>
      </c>
    </row>
    <row r="311" spans="1:5">
      <c r="A311" s="128">
        <v>434553</v>
      </c>
      <c r="B311" s="129">
        <v>34</v>
      </c>
      <c r="C311" s="130">
        <f t="shared" si="9"/>
        <v>94.444444444444443</v>
      </c>
      <c r="D311" s="129">
        <v>35</v>
      </c>
      <c r="E311" s="131">
        <f t="shared" si="8"/>
        <v>1.0294117647058822</v>
      </c>
    </row>
    <row r="312" spans="1:5">
      <c r="A312" s="128">
        <v>434616</v>
      </c>
      <c r="B312" s="129">
        <v>34</v>
      </c>
      <c r="C312" s="130">
        <f t="shared" si="9"/>
        <v>94.444444444444443</v>
      </c>
      <c r="D312" s="129">
        <v>35</v>
      </c>
      <c r="E312" s="131">
        <f t="shared" si="8"/>
        <v>1.0294117647058822</v>
      </c>
    </row>
    <row r="313" spans="1:5">
      <c r="A313" s="128">
        <v>434835</v>
      </c>
      <c r="B313" s="129">
        <v>34</v>
      </c>
      <c r="C313" s="130">
        <f t="shared" si="9"/>
        <v>94.444444444444443</v>
      </c>
      <c r="D313" s="129">
        <v>35</v>
      </c>
      <c r="E313" s="131">
        <f t="shared" si="8"/>
        <v>1.0294117647058822</v>
      </c>
    </row>
    <row r="314" spans="1:5">
      <c r="A314" s="128">
        <v>434877</v>
      </c>
      <c r="B314" s="129">
        <v>34</v>
      </c>
      <c r="C314" s="130">
        <f t="shared" si="9"/>
        <v>94.444444444444443</v>
      </c>
      <c r="D314" s="129">
        <v>35</v>
      </c>
      <c r="E314" s="131">
        <f t="shared" si="8"/>
        <v>1.0294117647058822</v>
      </c>
    </row>
    <row r="315" spans="1:5">
      <c r="A315" s="128">
        <v>434924</v>
      </c>
      <c r="B315" s="129">
        <v>34</v>
      </c>
      <c r="C315" s="130">
        <f t="shared" si="9"/>
        <v>94.444444444444443</v>
      </c>
      <c r="D315" s="129">
        <v>35</v>
      </c>
      <c r="E315" s="131">
        <f t="shared" si="8"/>
        <v>1.0294117647058822</v>
      </c>
    </row>
    <row r="316" spans="1:5">
      <c r="A316" s="128">
        <v>434989</v>
      </c>
      <c r="B316" s="129">
        <v>34</v>
      </c>
      <c r="C316" s="130">
        <f t="shared" si="9"/>
        <v>94.444444444444443</v>
      </c>
      <c r="D316" s="129">
        <v>35</v>
      </c>
      <c r="E316" s="131">
        <f t="shared" si="8"/>
        <v>1.0294117647058822</v>
      </c>
    </row>
    <row r="317" spans="1:5">
      <c r="A317" s="128">
        <v>434993</v>
      </c>
      <c r="B317" s="129">
        <v>34</v>
      </c>
      <c r="C317" s="130">
        <f t="shared" si="9"/>
        <v>94.444444444444443</v>
      </c>
      <c r="D317" s="129">
        <v>35</v>
      </c>
      <c r="E317" s="131">
        <f t="shared" si="8"/>
        <v>1.0294117647058822</v>
      </c>
    </row>
    <row r="318" spans="1:5">
      <c r="A318" s="128">
        <v>435101</v>
      </c>
      <c r="B318" s="129">
        <v>34</v>
      </c>
      <c r="C318" s="130">
        <f t="shared" si="9"/>
        <v>94.444444444444443</v>
      </c>
      <c r="D318" s="129">
        <v>35</v>
      </c>
      <c r="E318" s="131">
        <f t="shared" si="8"/>
        <v>1.0294117647058822</v>
      </c>
    </row>
    <row r="319" spans="1:5">
      <c r="A319" s="128">
        <v>435119</v>
      </c>
      <c r="B319" s="129">
        <v>34</v>
      </c>
      <c r="C319" s="130">
        <f t="shared" si="9"/>
        <v>94.444444444444443</v>
      </c>
      <c r="D319" s="129">
        <v>35</v>
      </c>
      <c r="E319" s="131">
        <f t="shared" si="8"/>
        <v>1.0294117647058822</v>
      </c>
    </row>
    <row r="320" spans="1:5">
      <c r="A320" s="128">
        <v>435125</v>
      </c>
      <c r="B320" s="129">
        <v>34</v>
      </c>
      <c r="C320" s="130">
        <f t="shared" si="9"/>
        <v>94.444444444444443</v>
      </c>
      <c r="D320" s="129">
        <v>35</v>
      </c>
      <c r="E320" s="131">
        <f t="shared" si="8"/>
        <v>1.0294117647058822</v>
      </c>
    </row>
    <row r="321" spans="1:5">
      <c r="A321" s="128">
        <v>435201</v>
      </c>
      <c r="B321" s="129">
        <v>34</v>
      </c>
      <c r="C321" s="130">
        <f t="shared" si="9"/>
        <v>94.444444444444443</v>
      </c>
      <c r="D321" s="129">
        <v>35</v>
      </c>
      <c r="E321" s="131">
        <f t="shared" si="8"/>
        <v>1.0294117647058822</v>
      </c>
    </row>
    <row r="322" spans="1:5">
      <c r="A322" s="128">
        <v>431504</v>
      </c>
      <c r="B322" s="129">
        <v>33</v>
      </c>
      <c r="C322" s="130">
        <f t="shared" si="9"/>
        <v>91.666666666666671</v>
      </c>
      <c r="D322" s="129">
        <v>34</v>
      </c>
      <c r="E322" s="131">
        <f t="shared" si="8"/>
        <v>1.0303030303030303</v>
      </c>
    </row>
    <row r="323" spans="1:5">
      <c r="A323" s="128">
        <v>431694</v>
      </c>
      <c r="B323" s="129">
        <v>33</v>
      </c>
      <c r="C323" s="130">
        <f t="shared" si="9"/>
        <v>91.666666666666671</v>
      </c>
      <c r="D323" s="129">
        <v>34</v>
      </c>
      <c r="E323" s="131">
        <f t="shared" si="8"/>
        <v>1.0303030303030303</v>
      </c>
    </row>
    <row r="324" spans="1:5">
      <c r="A324" s="128">
        <v>431853</v>
      </c>
      <c r="B324" s="129">
        <v>33</v>
      </c>
      <c r="C324" s="130">
        <f t="shared" si="9"/>
        <v>91.666666666666671</v>
      </c>
      <c r="D324" s="129">
        <v>34</v>
      </c>
      <c r="E324" s="131">
        <f t="shared" ref="E324:E387" si="10">D324/B324</f>
        <v>1.0303030303030303</v>
      </c>
    </row>
    <row r="325" spans="1:5">
      <c r="A325" s="128">
        <v>431919</v>
      </c>
      <c r="B325" s="129">
        <v>33</v>
      </c>
      <c r="C325" s="130">
        <f t="shared" ref="C325:C388" si="11">B325*100/36</f>
        <v>91.666666666666671</v>
      </c>
      <c r="D325" s="129">
        <v>34</v>
      </c>
      <c r="E325" s="131">
        <f t="shared" si="10"/>
        <v>1.0303030303030303</v>
      </c>
    </row>
    <row r="326" spans="1:5">
      <c r="A326" s="128">
        <v>432103</v>
      </c>
      <c r="B326" s="129">
        <v>33</v>
      </c>
      <c r="C326" s="130">
        <f t="shared" si="11"/>
        <v>91.666666666666671</v>
      </c>
      <c r="D326" s="129">
        <v>34</v>
      </c>
      <c r="E326" s="131">
        <f t="shared" si="10"/>
        <v>1.0303030303030303</v>
      </c>
    </row>
    <row r="327" spans="1:5">
      <c r="A327" s="128">
        <v>432637</v>
      </c>
      <c r="B327" s="129">
        <v>33</v>
      </c>
      <c r="C327" s="130">
        <f t="shared" si="11"/>
        <v>91.666666666666671</v>
      </c>
      <c r="D327" s="129">
        <v>34</v>
      </c>
      <c r="E327" s="131">
        <f t="shared" si="10"/>
        <v>1.0303030303030303</v>
      </c>
    </row>
    <row r="328" spans="1:5">
      <c r="A328" s="128">
        <v>432696</v>
      </c>
      <c r="B328" s="129">
        <v>33</v>
      </c>
      <c r="C328" s="130">
        <f t="shared" si="11"/>
        <v>91.666666666666671</v>
      </c>
      <c r="D328" s="129">
        <v>34</v>
      </c>
      <c r="E328" s="131">
        <f t="shared" si="10"/>
        <v>1.0303030303030303</v>
      </c>
    </row>
    <row r="329" spans="1:5">
      <c r="A329" s="128">
        <v>433187</v>
      </c>
      <c r="B329" s="129">
        <v>33</v>
      </c>
      <c r="C329" s="130">
        <f t="shared" si="11"/>
        <v>91.666666666666671</v>
      </c>
      <c r="D329" s="129">
        <v>34</v>
      </c>
      <c r="E329" s="131">
        <f t="shared" si="10"/>
        <v>1.0303030303030303</v>
      </c>
    </row>
    <row r="330" spans="1:5">
      <c r="A330" s="128">
        <v>434191</v>
      </c>
      <c r="B330" s="129">
        <v>33</v>
      </c>
      <c r="C330" s="130">
        <f t="shared" si="11"/>
        <v>91.666666666666671</v>
      </c>
      <c r="D330" s="129">
        <v>34</v>
      </c>
      <c r="E330" s="131">
        <f t="shared" si="10"/>
        <v>1.0303030303030303</v>
      </c>
    </row>
    <row r="331" spans="1:5">
      <c r="A331" s="128">
        <v>434284</v>
      </c>
      <c r="B331" s="129">
        <v>33</v>
      </c>
      <c r="C331" s="130">
        <f t="shared" si="11"/>
        <v>91.666666666666671</v>
      </c>
      <c r="D331" s="129">
        <v>34</v>
      </c>
      <c r="E331" s="131">
        <f t="shared" si="10"/>
        <v>1.0303030303030303</v>
      </c>
    </row>
    <row r="332" spans="1:5">
      <c r="A332" s="128">
        <v>434339</v>
      </c>
      <c r="B332" s="129">
        <v>33</v>
      </c>
      <c r="C332" s="130">
        <f t="shared" si="11"/>
        <v>91.666666666666671</v>
      </c>
      <c r="D332" s="129">
        <v>34</v>
      </c>
      <c r="E332" s="131">
        <f t="shared" si="10"/>
        <v>1.0303030303030303</v>
      </c>
    </row>
    <row r="333" spans="1:5">
      <c r="A333" s="128">
        <v>434873</v>
      </c>
      <c r="B333" s="129">
        <v>33</v>
      </c>
      <c r="C333" s="130">
        <f t="shared" si="11"/>
        <v>91.666666666666671</v>
      </c>
      <c r="D333" s="129">
        <v>34</v>
      </c>
      <c r="E333" s="131">
        <f t="shared" si="10"/>
        <v>1.0303030303030303</v>
      </c>
    </row>
    <row r="334" spans="1:5">
      <c r="A334" s="128">
        <v>435257</v>
      </c>
      <c r="B334" s="129">
        <v>33</v>
      </c>
      <c r="C334" s="130">
        <f t="shared" si="11"/>
        <v>91.666666666666671</v>
      </c>
      <c r="D334" s="129">
        <v>34</v>
      </c>
      <c r="E334" s="131">
        <f t="shared" si="10"/>
        <v>1.0303030303030303</v>
      </c>
    </row>
    <row r="335" spans="1:5">
      <c r="A335" s="128">
        <v>431748</v>
      </c>
      <c r="B335" s="129">
        <v>32</v>
      </c>
      <c r="C335" s="130">
        <f t="shared" si="11"/>
        <v>88.888888888888886</v>
      </c>
      <c r="D335" s="129">
        <v>33</v>
      </c>
      <c r="E335" s="131">
        <f t="shared" si="10"/>
        <v>1.03125</v>
      </c>
    </row>
    <row r="336" spans="1:5">
      <c r="A336" s="128">
        <v>432009</v>
      </c>
      <c r="B336" s="129">
        <v>32</v>
      </c>
      <c r="C336" s="130">
        <f t="shared" si="11"/>
        <v>88.888888888888886</v>
      </c>
      <c r="D336" s="129">
        <v>33</v>
      </c>
      <c r="E336" s="131">
        <f t="shared" si="10"/>
        <v>1.03125</v>
      </c>
    </row>
    <row r="337" spans="1:5">
      <c r="A337" s="128">
        <v>432483</v>
      </c>
      <c r="B337" s="129">
        <v>32</v>
      </c>
      <c r="C337" s="130">
        <f t="shared" si="11"/>
        <v>88.888888888888886</v>
      </c>
      <c r="D337" s="129">
        <v>33</v>
      </c>
      <c r="E337" s="131">
        <f t="shared" si="10"/>
        <v>1.03125</v>
      </c>
    </row>
    <row r="338" spans="1:5">
      <c r="A338" s="128">
        <v>432649</v>
      </c>
      <c r="B338" s="129">
        <v>32</v>
      </c>
      <c r="C338" s="130">
        <f t="shared" si="11"/>
        <v>88.888888888888886</v>
      </c>
      <c r="D338" s="129">
        <v>33</v>
      </c>
      <c r="E338" s="131">
        <f t="shared" si="10"/>
        <v>1.03125</v>
      </c>
    </row>
    <row r="339" spans="1:5">
      <c r="A339" s="128">
        <v>433163</v>
      </c>
      <c r="B339" s="129">
        <v>32</v>
      </c>
      <c r="C339" s="130">
        <f t="shared" si="11"/>
        <v>88.888888888888886</v>
      </c>
      <c r="D339" s="129">
        <v>33</v>
      </c>
      <c r="E339" s="131">
        <f t="shared" si="10"/>
        <v>1.03125</v>
      </c>
    </row>
    <row r="340" spans="1:5">
      <c r="A340" s="128">
        <v>433347</v>
      </c>
      <c r="B340" s="129">
        <v>32</v>
      </c>
      <c r="C340" s="130">
        <f t="shared" si="11"/>
        <v>88.888888888888886</v>
      </c>
      <c r="D340" s="129">
        <v>33</v>
      </c>
      <c r="E340" s="131">
        <f t="shared" si="10"/>
        <v>1.03125</v>
      </c>
    </row>
    <row r="341" spans="1:5">
      <c r="A341" s="128">
        <v>433474</v>
      </c>
      <c r="B341" s="129">
        <v>32</v>
      </c>
      <c r="C341" s="130">
        <f t="shared" si="11"/>
        <v>88.888888888888886</v>
      </c>
      <c r="D341" s="129">
        <v>33</v>
      </c>
      <c r="E341" s="131">
        <f t="shared" si="10"/>
        <v>1.03125</v>
      </c>
    </row>
    <row r="342" spans="1:5">
      <c r="A342" s="128">
        <v>433516</v>
      </c>
      <c r="B342" s="129">
        <v>32</v>
      </c>
      <c r="C342" s="130">
        <f t="shared" si="11"/>
        <v>88.888888888888886</v>
      </c>
      <c r="D342" s="129">
        <v>33</v>
      </c>
      <c r="E342" s="131">
        <f t="shared" si="10"/>
        <v>1.03125</v>
      </c>
    </row>
    <row r="343" spans="1:5">
      <c r="A343" s="128">
        <v>433792</v>
      </c>
      <c r="B343" s="129">
        <v>32</v>
      </c>
      <c r="C343" s="130">
        <f t="shared" si="11"/>
        <v>88.888888888888886</v>
      </c>
      <c r="D343" s="129">
        <v>33</v>
      </c>
      <c r="E343" s="131">
        <f t="shared" si="10"/>
        <v>1.03125</v>
      </c>
    </row>
    <row r="344" spans="1:5">
      <c r="A344" s="128">
        <v>434418</v>
      </c>
      <c r="B344" s="129">
        <v>32</v>
      </c>
      <c r="C344" s="130">
        <f t="shared" si="11"/>
        <v>88.888888888888886</v>
      </c>
      <c r="D344" s="129">
        <v>33</v>
      </c>
      <c r="E344" s="131">
        <f t="shared" si="10"/>
        <v>1.03125</v>
      </c>
    </row>
    <row r="345" spans="1:5">
      <c r="A345" s="128">
        <v>434453</v>
      </c>
      <c r="B345" s="129">
        <v>32</v>
      </c>
      <c r="C345" s="130">
        <f t="shared" si="11"/>
        <v>88.888888888888886</v>
      </c>
      <c r="D345" s="129">
        <v>33</v>
      </c>
      <c r="E345" s="131">
        <f t="shared" si="10"/>
        <v>1.03125</v>
      </c>
    </row>
    <row r="346" spans="1:5">
      <c r="A346" s="128">
        <v>434660</v>
      </c>
      <c r="B346" s="129">
        <v>32</v>
      </c>
      <c r="C346" s="130">
        <f t="shared" si="11"/>
        <v>88.888888888888886</v>
      </c>
      <c r="D346" s="129">
        <v>33</v>
      </c>
      <c r="E346" s="131">
        <f t="shared" si="10"/>
        <v>1.03125</v>
      </c>
    </row>
    <row r="347" spans="1:5">
      <c r="A347" s="128">
        <v>434866</v>
      </c>
      <c r="B347" s="129">
        <v>32</v>
      </c>
      <c r="C347" s="130">
        <f t="shared" si="11"/>
        <v>88.888888888888886</v>
      </c>
      <c r="D347" s="129">
        <v>33</v>
      </c>
      <c r="E347" s="131">
        <f t="shared" si="10"/>
        <v>1.03125</v>
      </c>
    </row>
    <row r="348" spans="1:5">
      <c r="A348" s="128">
        <v>434938</v>
      </c>
      <c r="B348" s="129">
        <v>32</v>
      </c>
      <c r="C348" s="130">
        <f t="shared" si="11"/>
        <v>88.888888888888886</v>
      </c>
      <c r="D348" s="129">
        <v>33</v>
      </c>
      <c r="E348" s="131">
        <f t="shared" si="10"/>
        <v>1.03125</v>
      </c>
    </row>
    <row r="349" spans="1:5">
      <c r="A349" s="128">
        <v>435215</v>
      </c>
      <c r="B349" s="129">
        <v>32</v>
      </c>
      <c r="C349" s="130">
        <f t="shared" si="11"/>
        <v>88.888888888888886</v>
      </c>
      <c r="D349" s="129">
        <v>33</v>
      </c>
      <c r="E349" s="131">
        <f t="shared" si="10"/>
        <v>1.03125</v>
      </c>
    </row>
    <row r="350" spans="1:5">
      <c r="A350" s="128">
        <v>431335</v>
      </c>
      <c r="B350" s="129">
        <v>31</v>
      </c>
      <c r="C350" s="130">
        <f t="shared" si="11"/>
        <v>86.111111111111114</v>
      </c>
      <c r="D350" s="129">
        <v>32</v>
      </c>
      <c r="E350" s="131">
        <f t="shared" si="10"/>
        <v>1.032258064516129</v>
      </c>
    </row>
    <row r="351" spans="1:5">
      <c r="A351" s="128">
        <v>431669</v>
      </c>
      <c r="B351" s="129">
        <v>31</v>
      </c>
      <c r="C351" s="130">
        <f t="shared" si="11"/>
        <v>86.111111111111114</v>
      </c>
      <c r="D351" s="129">
        <v>32</v>
      </c>
      <c r="E351" s="131">
        <f t="shared" si="10"/>
        <v>1.032258064516129</v>
      </c>
    </row>
    <row r="352" spans="1:5">
      <c r="A352" s="128">
        <v>432320</v>
      </c>
      <c r="B352" s="129">
        <v>31</v>
      </c>
      <c r="C352" s="130">
        <f t="shared" si="11"/>
        <v>86.111111111111114</v>
      </c>
      <c r="D352" s="129">
        <v>32</v>
      </c>
      <c r="E352" s="131">
        <f t="shared" si="10"/>
        <v>1.032258064516129</v>
      </c>
    </row>
    <row r="353" spans="1:5">
      <c r="A353" s="128">
        <v>432370</v>
      </c>
      <c r="B353" s="129">
        <v>31</v>
      </c>
      <c r="C353" s="130">
        <f t="shared" si="11"/>
        <v>86.111111111111114</v>
      </c>
      <c r="D353" s="129">
        <v>32</v>
      </c>
      <c r="E353" s="131">
        <f t="shared" si="10"/>
        <v>1.032258064516129</v>
      </c>
    </row>
    <row r="354" spans="1:5">
      <c r="A354" s="128">
        <v>432404</v>
      </c>
      <c r="B354" s="129">
        <v>31</v>
      </c>
      <c r="C354" s="130">
        <f t="shared" si="11"/>
        <v>86.111111111111114</v>
      </c>
      <c r="D354" s="129">
        <v>32</v>
      </c>
      <c r="E354" s="131">
        <f t="shared" si="10"/>
        <v>1.032258064516129</v>
      </c>
    </row>
    <row r="355" spans="1:5">
      <c r="A355" s="128">
        <v>432467</v>
      </c>
      <c r="B355" s="129">
        <v>31</v>
      </c>
      <c r="C355" s="130">
        <f t="shared" si="11"/>
        <v>86.111111111111114</v>
      </c>
      <c r="D355" s="129">
        <v>32</v>
      </c>
      <c r="E355" s="131">
        <f t="shared" si="10"/>
        <v>1.032258064516129</v>
      </c>
    </row>
    <row r="356" spans="1:5">
      <c r="A356" s="128">
        <v>434507</v>
      </c>
      <c r="B356" s="129">
        <v>31</v>
      </c>
      <c r="C356" s="130">
        <f t="shared" si="11"/>
        <v>86.111111111111114</v>
      </c>
      <c r="D356" s="129">
        <v>32</v>
      </c>
      <c r="E356" s="131">
        <f t="shared" si="10"/>
        <v>1.032258064516129</v>
      </c>
    </row>
    <row r="357" spans="1:5">
      <c r="A357" s="128">
        <v>434520</v>
      </c>
      <c r="B357" s="129">
        <v>31</v>
      </c>
      <c r="C357" s="130">
        <f t="shared" si="11"/>
        <v>86.111111111111114</v>
      </c>
      <c r="D357" s="129">
        <v>32</v>
      </c>
      <c r="E357" s="131">
        <f t="shared" si="10"/>
        <v>1.032258064516129</v>
      </c>
    </row>
    <row r="358" spans="1:5">
      <c r="A358" s="128">
        <v>434622</v>
      </c>
      <c r="B358" s="129">
        <v>31</v>
      </c>
      <c r="C358" s="130">
        <f t="shared" si="11"/>
        <v>86.111111111111114</v>
      </c>
      <c r="D358" s="129">
        <v>32</v>
      </c>
      <c r="E358" s="131">
        <f t="shared" si="10"/>
        <v>1.032258064516129</v>
      </c>
    </row>
    <row r="359" spans="1:5">
      <c r="A359" s="128">
        <v>432148</v>
      </c>
      <c r="B359" s="129">
        <v>30</v>
      </c>
      <c r="C359" s="130">
        <f t="shared" si="11"/>
        <v>83.333333333333329</v>
      </c>
      <c r="D359" s="129">
        <v>31</v>
      </c>
      <c r="E359" s="131">
        <f t="shared" si="10"/>
        <v>1.0333333333333334</v>
      </c>
    </row>
    <row r="360" spans="1:5">
      <c r="A360" s="128">
        <v>432777</v>
      </c>
      <c r="B360" s="129">
        <v>30</v>
      </c>
      <c r="C360" s="130">
        <f t="shared" si="11"/>
        <v>83.333333333333329</v>
      </c>
      <c r="D360" s="129">
        <v>31</v>
      </c>
      <c r="E360" s="131">
        <f t="shared" si="10"/>
        <v>1.0333333333333334</v>
      </c>
    </row>
    <row r="361" spans="1:5">
      <c r="A361" s="128">
        <v>433370</v>
      </c>
      <c r="B361" s="129">
        <v>30</v>
      </c>
      <c r="C361" s="130">
        <f t="shared" si="11"/>
        <v>83.333333333333329</v>
      </c>
      <c r="D361" s="129">
        <v>31</v>
      </c>
      <c r="E361" s="131">
        <f t="shared" si="10"/>
        <v>1.0333333333333334</v>
      </c>
    </row>
    <row r="362" spans="1:5">
      <c r="A362" s="128">
        <v>433498</v>
      </c>
      <c r="B362" s="129">
        <v>30</v>
      </c>
      <c r="C362" s="130">
        <f t="shared" si="11"/>
        <v>83.333333333333329</v>
      </c>
      <c r="D362" s="129">
        <v>31</v>
      </c>
      <c r="E362" s="131">
        <f t="shared" si="10"/>
        <v>1.0333333333333334</v>
      </c>
    </row>
    <row r="363" spans="1:5">
      <c r="A363" s="128">
        <v>433832</v>
      </c>
      <c r="B363" s="129">
        <v>30</v>
      </c>
      <c r="C363" s="130">
        <f t="shared" si="11"/>
        <v>83.333333333333329</v>
      </c>
      <c r="D363" s="129">
        <v>31</v>
      </c>
      <c r="E363" s="131">
        <f t="shared" si="10"/>
        <v>1.0333333333333334</v>
      </c>
    </row>
    <row r="364" spans="1:5">
      <c r="A364" s="128">
        <v>434206</v>
      </c>
      <c r="B364" s="129">
        <v>30</v>
      </c>
      <c r="C364" s="130">
        <f t="shared" si="11"/>
        <v>83.333333333333329</v>
      </c>
      <c r="D364" s="129">
        <v>31</v>
      </c>
      <c r="E364" s="131">
        <f t="shared" si="10"/>
        <v>1.0333333333333334</v>
      </c>
    </row>
    <row r="365" spans="1:5">
      <c r="A365" s="128">
        <v>434406</v>
      </c>
      <c r="B365" s="129">
        <v>30</v>
      </c>
      <c r="C365" s="130">
        <f t="shared" si="11"/>
        <v>83.333333333333329</v>
      </c>
      <c r="D365" s="129">
        <v>31</v>
      </c>
      <c r="E365" s="131">
        <f t="shared" si="10"/>
        <v>1.0333333333333334</v>
      </c>
    </row>
    <row r="366" spans="1:5">
      <c r="A366" s="128">
        <v>431157</v>
      </c>
      <c r="B366" s="129">
        <v>29</v>
      </c>
      <c r="C366" s="130">
        <f t="shared" si="11"/>
        <v>80.555555555555557</v>
      </c>
      <c r="D366" s="129">
        <v>30</v>
      </c>
      <c r="E366" s="131">
        <f t="shared" si="10"/>
        <v>1.0344827586206897</v>
      </c>
    </row>
    <row r="367" spans="1:5">
      <c r="A367" s="128">
        <v>433967</v>
      </c>
      <c r="B367" s="129">
        <v>29</v>
      </c>
      <c r="C367" s="130">
        <f t="shared" si="11"/>
        <v>80.555555555555557</v>
      </c>
      <c r="D367" s="129">
        <v>30</v>
      </c>
      <c r="E367" s="131">
        <f t="shared" si="10"/>
        <v>1.0344827586206897</v>
      </c>
    </row>
    <row r="368" spans="1:5">
      <c r="A368" s="128">
        <v>434250</v>
      </c>
      <c r="B368" s="129">
        <v>29</v>
      </c>
      <c r="C368" s="130">
        <f t="shared" si="11"/>
        <v>80.555555555555557</v>
      </c>
      <c r="D368" s="129">
        <v>30</v>
      </c>
      <c r="E368" s="131">
        <f t="shared" si="10"/>
        <v>1.0344827586206897</v>
      </c>
    </row>
    <row r="369" spans="1:5">
      <c r="A369" s="128">
        <v>434754</v>
      </c>
      <c r="B369" s="129">
        <v>29</v>
      </c>
      <c r="C369" s="130">
        <f t="shared" si="11"/>
        <v>80.555555555555557</v>
      </c>
      <c r="D369" s="129">
        <v>30</v>
      </c>
      <c r="E369" s="131">
        <f t="shared" si="10"/>
        <v>1.0344827586206897</v>
      </c>
    </row>
    <row r="370" spans="1:5">
      <c r="A370" s="128">
        <v>431190</v>
      </c>
      <c r="B370" s="129">
        <v>36</v>
      </c>
      <c r="C370" s="130">
        <f t="shared" si="11"/>
        <v>100</v>
      </c>
      <c r="D370" s="129">
        <v>38</v>
      </c>
      <c r="E370" s="131">
        <f t="shared" si="10"/>
        <v>1.0555555555555556</v>
      </c>
    </row>
    <row r="371" spans="1:5">
      <c r="A371" s="128">
        <v>431263</v>
      </c>
      <c r="B371" s="129">
        <v>36</v>
      </c>
      <c r="C371" s="130">
        <f t="shared" si="11"/>
        <v>100</v>
      </c>
      <c r="D371" s="129">
        <v>38</v>
      </c>
      <c r="E371" s="131">
        <f t="shared" si="10"/>
        <v>1.0555555555555556</v>
      </c>
    </row>
    <row r="372" spans="1:5">
      <c r="A372" s="128">
        <v>431333</v>
      </c>
      <c r="B372" s="129">
        <v>36</v>
      </c>
      <c r="C372" s="130">
        <f t="shared" si="11"/>
        <v>100</v>
      </c>
      <c r="D372" s="129">
        <v>38</v>
      </c>
      <c r="E372" s="131">
        <f t="shared" si="10"/>
        <v>1.0555555555555556</v>
      </c>
    </row>
    <row r="373" spans="1:5">
      <c r="A373" s="128">
        <v>431377</v>
      </c>
      <c r="B373" s="129">
        <v>36</v>
      </c>
      <c r="C373" s="130">
        <f t="shared" si="11"/>
        <v>100</v>
      </c>
      <c r="D373" s="129">
        <v>38</v>
      </c>
      <c r="E373" s="131">
        <f t="shared" si="10"/>
        <v>1.0555555555555556</v>
      </c>
    </row>
    <row r="374" spans="1:5">
      <c r="A374" s="128">
        <v>431459</v>
      </c>
      <c r="B374" s="129">
        <v>36</v>
      </c>
      <c r="C374" s="130">
        <f t="shared" si="11"/>
        <v>100</v>
      </c>
      <c r="D374" s="129">
        <v>38</v>
      </c>
      <c r="E374" s="131">
        <f t="shared" si="10"/>
        <v>1.0555555555555556</v>
      </c>
    </row>
    <row r="375" spans="1:5">
      <c r="A375" s="128">
        <v>431569</v>
      </c>
      <c r="B375" s="129">
        <v>36</v>
      </c>
      <c r="C375" s="130">
        <f t="shared" si="11"/>
        <v>100</v>
      </c>
      <c r="D375" s="129">
        <v>38</v>
      </c>
      <c r="E375" s="131">
        <f t="shared" si="10"/>
        <v>1.0555555555555556</v>
      </c>
    </row>
    <row r="376" spans="1:5">
      <c r="A376" s="128">
        <v>431582</v>
      </c>
      <c r="B376" s="129">
        <v>36</v>
      </c>
      <c r="C376" s="130">
        <f t="shared" si="11"/>
        <v>100</v>
      </c>
      <c r="D376" s="129">
        <v>38</v>
      </c>
      <c r="E376" s="131">
        <f t="shared" si="10"/>
        <v>1.0555555555555556</v>
      </c>
    </row>
    <row r="377" spans="1:5">
      <c r="A377" s="128">
        <v>431587</v>
      </c>
      <c r="B377" s="129">
        <v>36</v>
      </c>
      <c r="C377" s="130">
        <f t="shared" si="11"/>
        <v>100</v>
      </c>
      <c r="D377" s="129">
        <v>38</v>
      </c>
      <c r="E377" s="131">
        <f t="shared" si="10"/>
        <v>1.0555555555555556</v>
      </c>
    </row>
    <row r="378" spans="1:5">
      <c r="A378" s="128">
        <v>431597</v>
      </c>
      <c r="B378" s="129">
        <v>36</v>
      </c>
      <c r="C378" s="130">
        <f t="shared" si="11"/>
        <v>100</v>
      </c>
      <c r="D378" s="129">
        <v>38</v>
      </c>
      <c r="E378" s="131">
        <f t="shared" si="10"/>
        <v>1.0555555555555556</v>
      </c>
    </row>
    <row r="379" spans="1:5">
      <c r="A379" s="128">
        <v>431599</v>
      </c>
      <c r="B379" s="129">
        <v>36</v>
      </c>
      <c r="C379" s="130">
        <f t="shared" si="11"/>
        <v>100</v>
      </c>
      <c r="D379" s="129">
        <v>38</v>
      </c>
      <c r="E379" s="131">
        <f t="shared" si="10"/>
        <v>1.0555555555555556</v>
      </c>
    </row>
    <row r="380" spans="1:5">
      <c r="A380" s="128">
        <v>431626</v>
      </c>
      <c r="B380" s="129">
        <v>36</v>
      </c>
      <c r="C380" s="130">
        <f t="shared" si="11"/>
        <v>100</v>
      </c>
      <c r="D380" s="129">
        <v>38</v>
      </c>
      <c r="E380" s="131">
        <f t="shared" si="10"/>
        <v>1.0555555555555556</v>
      </c>
    </row>
    <row r="381" spans="1:5">
      <c r="A381" s="128">
        <v>431703</v>
      </c>
      <c r="B381" s="129">
        <v>36</v>
      </c>
      <c r="C381" s="130">
        <f t="shared" si="11"/>
        <v>100</v>
      </c>
      <c r="D381" s="129">
        <v>38</v>
      </c>
      <c r="E381" s="131">
        <f t="shared" si="10"/>
        <v>1.0555555555555556</v>
      </c>
    </row>
    <row r="382" spans="1:5">
      <c r="A382" s="128">
        <v>431706</v>
      </c>
      <c r="B382" s="129">
        <v>36</v>
      </c>
      <c r="C382" s="130">
        <f t="shared" si="11"/>
        <v>100</v>
      </c>
      <c r="D382" s="129">
        <v>38</v>
      </c>
      <c r="E382" s="131">
        <f t="shared" si="10"/>
        <v>1.0555555555555556</v>
      </c>
    </row>
    <row r="383" spans="1:5">
      <c r="A383" s="128">
        <v>431731</v>
      </c>
      <c r="B383" s="129">
        <v>36</v>
      </c>
      <c r="C383" s="130">
        <f t="shared" si="11"/>
        <v>100</v>
      </c>
      <c r="D383" s="129">
        <v>38</v>
      </c>
      <c r="E383" s="131">
        <f t="shared" si="10"/>
        <v>1.0555555555555556</v>
      </c>
    </row>
    <row r="384" spans="1:5">
      <c r="A384" s="128">
        <v>431742</v>
      </c>
      <c r="B384" s="129">
        <v>36</v>
      </c>
      <c r="C384" s="130">
        <f t="shared" si="11"/>
        <v>100</v>
      </c>
      <c r="D384" s="129">
        <v>38</v>
      </c>
      <c r="E384" s="131">
        <f t="shared" si="10"/>
        <v>1.0555555555555556</v>
      </c>
    </row>
    <row r="385" spans="1:5">
      <c r="A385" s="128">
        <v>431752</v>
      </c>
      <c r="B385" s="129">
        <v>36</v>
      </c>
      <c r="C385" s="130">
        <f t="shared" si="11"/>
        <v>100</v>
      </c>
      <c r="D385" s="129">
        <v>38</v>
      </c>
      <c r="E385" s="131">
        <f t="shared" si="10"/>
        <v>1.0555555555555556</v>
      </c>
    </row>
    <row r="386" spans="1:5">
      <c r="A386" s="128">
        <v>431774</v>
      </c>
      <c r="B386" s="129">
        <v>36</v>
      </c>
      <c r="C386" s="130">
        <f t="shared" si="11"/>
        <v>100</v>
      </c>
      <c r="D386" s="129">
        <v>38</v>
      </c>
      <c r="E386" s="131">
        <f t="shared" si="10"/>
        <v>1.0555555555555556</v>
      </c>
    </row>
    <row r="387" spans="1:5">
      <c r="A387" s="128">
        <v>431794</v>
      </c>
      <c r="B387" s="129">
        <v>36</v>
      </c>
      <c r="C387" s="130">
        <f t="shared" si="11"/>
        <v>100</v>
      </c>
      <c r="D387" s="129">
        <v>38</v>
      </c>
      <c r="E387" s="131">
        <f t="shared" si="10"/>
        <v>1.0555555555555556</v>
      </c>
    </row>
    <row r="388" spans="1:5">
      <c r="A388" s="128">
        <v>431797</v>
      </c>
      <c r="B388" s="129">
        <v>36</v>
      </c>
      <c r="C388" s="130">
        <f t="shared" si="11"/>
        <v>100</v>
      </c>
      <c r="D388" s="129">
        <v>38</v>
      </c>
      <c r="E388" s="131">
        <f t="shared" ref="E388:E451" si="12">D388/B388</f>
        <v>1.0555555555555556</v>
      </c>
    </row>
    <row r="389" spans="1:5">
      <c r="A389" s="128">
        <v>431808</v>
      </c>
      <c r="B389" s="129">
        <v>36</v>
      </c>
      <c r="C389" s="130">
        <f t="shared" ref="C389:C452" si="13">B389*100/36</f>
        <v>100</v>
      </c>
      <c r="D389" s="129">
        <v>38</v>
      </c>
      <c r="E389" s="131">
        <f t="shared" si="12"/>
        <v>1.0555555555555556</v>
      </c>
    </row>
    <row r="390" spans="1:5">
      <c r="A390" s="128">
        <v>431840</v>
      </c>
      <c r="B390" s="129">
        <v>36</v>
      </c>
      <c r="C390" s="130">
        <f t="shared" si="13"/>
        <v>100</v>
      </c>
      <c r="D390" s="129">
        <v>38</v>
      </c>
      <c r="E390" s="131">
        <f t="shared" si="12"/>
        <v>1.0555555555555556</v>
      </c>
    </row>
    <row r="391" spans="1:5">
      <c r="A391" s="128">
        <v>431845</v>
      </c>
      <c r="B391" s="129">
        <v>36</v>
      </c>
      <c r="C391" s="130">
        <f t="shared" si="13"/>
        <v>100</v>
      </c>
      <c r="D391" s="129">
        <v>38</v>
      </c>
      <c r="E391" s="131">
        <f t="shared" si="12"/>
        <v>1.0555555555555556</v>
      </c>
    </row>
    <row r="392" spans="1:5">
      <c r="A392" s="128">
        <v>431888</v>
      </c>
      <c r="B392" s="129">
        <v>36</v>
      </c>
      <c r="C392" s="130">
        <f t="shared" si="13"/>
        <v>100</v>
      </c>
      <c r="D392" s="129">
        <v>38</v>
      </c>
      <c r="E392" s="131">
        <f t="shared" si="12"/>
        <v>1.0555555555555556</v>
      </c>
    </row>
    <row r="393" spans="1:5">
      <c r="A393" s="128">
        <v>431895</v>
      </c>
      <c r="B393" s="129">
        <v>36</v>
      </c>
      <c r="C393" s="130">
        <f t="shared" si="13"/>
        <v>100</v>
      </c>
      <c r="D393" s="129">
        <v>38</v>
      </c>
      <c r="E393" s="131">
        <f t="shared" si="12"/>
        <v>1.0555555555555556</v>
      </c>
    </row>
    <row r="394" spans="1:5">
      <c r="A394" s="128">
        <v>432023</v>
      </c>
      <c r="B394" s="129">
        <v>36</v>
      </c>
      <c r="C394" s="130">
        <f t="shared" si="13"/>
        <v>100</v>
      </c>
      <c r="D394" s="129">
        <v>38</v>
      </c>
      <c r="E394" s="131">
        <f t="shared" si="12"/>
        <v>1.0555555555555556</v>
      </c>
    </row>
    <row r="395" spans="1:5">
      <c r="A395" s="128">
        <v>432059</v>
      </c>
      <c r="B395" s="129">
        <v>36</v>
      </c>
      <c r="C395" s="130">
        <f t="shared" si="13"/>
        <v>100</v>
      </c>
      <c r="D395" s="129">
        <v>38</v>
      </c>
      <c r="E395" s="131">
        <f t="shared" si="12"/>
        <v>1.0555555555555556</v>
      </c>
    </row>
    <row r="396" spans="1:5">
      <c r="A396" s="128">
        <v>432069</v>
      </c>
      <c r="B396" s="129">
        <v>36</v>
      </c>
      <c r="C396" s="130">
        <f t="shared" si="13"/>
        <v>100</v>
      </c>
      <c r="D396" s="129">
        <v>38</v>
      </c>
      <c r="E396" s="131">
        <f t="shared" si="12"/>
        <v>1.0555555555555556</v>
      </c>
    </row>
    <row r="397" spans="1:5">
      <c r="A397" s="128">
        <v>432130</v>
      </c>
      <c r="B397" s="129">
        <v>36</v>
      </c>
      <c r="C397" s="130">
        <f t="shared" si="13"/>
        <v>100</v>
      </c>
      <c r="D397" s="129">
        <v>38</v>
      </c>
      <c r="E397" s="131">
        <f t="shared" si="12"/>
        <v>1.0555555555555556</v>
      </c>
    </row>
    <row r="398" spans="1:5">
      <c r="A398" s="128">
        <v>432132</v>
      </c>
      <c r="B398" s="129">
        <v>36</v>
      </c>
      <c r="C398" s="130">
        <f t="shared" si="13"/>
        <v>100</v>
      </c>
      <c r="D398" s="129">
        <v>38</v>
      </c>
      <c r="E398" s="131">
        <f t="shared" si="12"/>
        <v>1.0555555555555556</v>
      </c>
    </row>
    <row r="399" spans="1:5">
      <c r="A399" s="128">
        <v>432200</v>
      </c>
      <c r="B399" s="129">
        <v>36</v>
      </c>
      <c r="C399" s="130">
        <f t="shared" si="13"/>
        <v>100</v>
      </c>
      <c r="D399" s="129">
        <v>38</v>
      </c>
      <c r="E399" s="131">
        <f t="shared" si="12"/>
        <v>1.0555555555555556</v>
      </c>
    </row>
    <row r="400" spans="1:5">
      <c r="A400" s="128">
        <v>432204</v>
      </c>
      <c r="B400" s="129">
        <v>36</v>
      </c>
      <c r="C400" s="130">
        <f t="shared" si="13"/>
        <v>100</v>
      </c>
      <c r="D400" s="129">
        <v>38</v>
      </c>
      <c r="E400" s="131">
        <f t="shared" si="12"/>
        <v>1.0555555555555556</v>
      </c>
    </row>
    <row r="401" spans="1:5">
      <c r="A401" s="128">
        <v>432231</v>
      </c>
      <c r="B401" s="129">
        <v>36</v>
      </c>
      <c r="C401" s="130">
        <f t="shared" si="13"/>
        <v>100</v>
      </c>
      <c r="D401" s="129">
        <v>38</v>
      </c>
      <c r="E401" s="131">
        <f t="shared" si="12"/>
        <v>1.0555555555555556</v>
      </c>
    </row>
    <row r="402" spans="1:5">
      <c r="A402" s="128">
        <v>432238</v>
      </c>
      <c r="B402" s="129">
        <v>36</v>
      </c>
      <c r="C402" s="130">
        <f t="shared" si="13"/>
        <v>100</v>
      </c>
      <c r="D402" s="129">
        <v>38</v>
      </c>
      <c r="E402" s="131">
        <f t="shared" si="12"/>
        <v>1.0555555555555556</v>
      </c>
    </row>
    <row r="403" spans="1:5">
      <c r="A403" s="128">
        <v>432298</v>
      </c>
      <c r="B403" s="129">
        <v>36</v>
      </c>
      <c r="C403" s="130">
        <f t="shared" si="13"/>
        <v>100</v>
      </c>
      <c r="D403" s="129">
        <v>38</v>
      </c>
      <c r="E403" s="131">
        <f t="shared" si="12"/>
        <v>1.0555555555555556</v>
      </c>
    </row>
    <row r="404" spans="1:5">
      <c r="A404" s="128">
        <v>432518</v>
      </c>
      <c r="B404" s="129">
        <v>36</v>
      </c>
      <c r="C404" s="130">
        <f t="shared" si="13"/>
        <v>100</v>
      </c>
      <c r="D404" s="129">
        <v>38</v>
      </c>
      <c r="E404" s="131">
        <f t="shared" si="12"/>
        <v>1.0555555555555556</v>
      </c>
    </row>
    <row r="405" spans="1:5">
      <c r="A405" s="128">
        <v>432565</v>
      </c>
      <c r="B405" s="129">
        <v>36</v>
      </c>
      <c r="C405" s="130">
        <f t="shared" si="13"/>
        <v>100</v>
      </c>
      <c r="D405" s="129">
        <v>38</v>
      </c>
      <c r="E405" s="131">
        <f t="shared" si="12"/>
        <v>1.0555555555555556</v>
      </c>
    </row>
    <row r="406" spans="1:5">
      <c r="A406" s="128">
        <v>432628</v>
      </c>
      <c r="B406" s="129">
        <v>36</v>
      </c>
      <c r="C406" s="130">
        <f t="shared" si="13"/>
        <v>100</v>
      </c>
      <c r="D406" s="129">
        <v>38</v>
      </c>
      <c r="E406" s="131">
        <f t="shared" si="12"/>
        <v>1.0555555555555556</v>
      </c>
    </row>
    <row r="407" spans="1:5">
      <c r="A407" s="128">
        <v>432634</v>
      </c>
      <c r="B407" s="129">
        <v>36</v>
      </c>
      <c r="C407" s="130">
        <f t="shared" si="13"/>
        <v>100</v>
      </c>
      <c r="D407" s="129">
        <v>38</v>
      </c>
      <c r="E407" s="131">
        <f t="shared" si="12"/>
        <v>1.0555555555555556</v>
      </c>
    </row>
    <row r="408" spans="1:5">
      <c r="A408" s="128">
        <v>432635</v>
      </c>
      <c r="B408" s="129">
        <v>36</v>
      </c>
      <c r="C408" s="130">
        <f t="shared" si="13"/>
        <v>100</v>
      </c>
      <c r="D408" s="129">
        <v>38</v>
      </c>
      <c r="E408" s="131">
        <f t="shared" si="12"/>
        <v>1.0555555555555556</v>
      </c>
    </row>
    <row r="409" spans="1:5">
      <c r="A409" s="128">
        <v>432673</v>
      </c>
      <c r="B409" s="129">
        <v>36</v>
      </c>
      <c r="C409" s="130">
        <f t="shared" si="13"/>
        <v>100</v>
      </c>
      <c r="D409" s="129">
        <v>38</v>
      </c>
      <c r="E409" s="131">
        <f t="shared" si="12"/>
        <v>1.0555555555555556</v>
      </c>
    </row>
    <row r="410" spans="1:5">
      <c r="A410" s="128">
        <v>432682</v>
      </c>
      <c r="B410" s="129">
        <v>36</v>
      </c>
      <c r="C410" s="130">
        <f t="shared" si="13"/>
        <v>100</v>
      </c>
      <c r="D410" s="129">
        <v>38</v>
      </c>
      <c r="E410" s="131">
        <f t="shared" si="12"/>
        <v>1.0555555555555556</v>
      </c>
    </row>
    <row r="411" spans="1:5">
      <c r="A411" s="128">
        <v>432692</v>
      </c>
      <c r="B411" s="129">
        <v>36</v>
      </c>
      <c r="C411" s="130">
        <f t="shared" si="13"/>
        <v>100</v>
      </c>
      <c r="D411" s="129">
        <v>38</v>
      </c>
      <c r="E411" s="131">
        <f t="shared" si="12"/>
        <v>1.0555555555555556</v>
      </c>
    </row>
    <row r="412" spans="1:5">
      <c r="A412" s="128">
        <v>432749</v>
      </c>
      <c r="B412" s="129">
        <v>36</v>
      </c>
      <c r="C412" s="130">
        <f t="shared" si="13"/>
        <v>100</v>
      </c>
      <c r="D412" s="129">
        <v>38</v>
      </c>
      <c r="E412" s="131">
        <f t="shared" si="12"/>
        <v>1.0555555555555556</v>
      </c>
    </row>
    <row r="413" spans="1:5">
      <c r="A413" s="128">
        <v>432764</v>
      </c>
      <c r="B413" s="129">
        <v>36</v>
      </c>
      <c r="C413" s="130">
        <f t="shared" si="13"/>
        <v>100</v>
      </c>
      <c r="D413" s="129">
        <v>38</v>
      </c>
      <c r="E413" s="131">
        <f t="shared" si="12"/>
        <v>1.0555555555555556</v>
      </c>
    </row>
    <row r="414" spans="1:5">
      <c r="A414" s="128">
        <v>432838</v>
      </c>
      <c r="B414" s="129">
        <v>36</v>
      </c>
      <c r="C414" s="130">
        <f t="shared" si="13"/>
        <v>100</v>
      </c>
      <c r="D414" s="129">
        <v>38</v>
      </c>
      <c r="E414" s="131">
        <f t="shared" si="12"/>
        <v>1.0555555555555556</v>
      </c>
    </row>
    <row r="415" spans="1:5">
      <c r="A415" s="128">
        <v>432853</v>
      </c>
      <c r="B415" s="129">
        <v>36</v>
      </c>
      <c r="C415" s="130">
        <f t="shared" si="13"/>
        <v>100</v>
      </c>
      <c r="D415" s="129">
        <v>38</v>
      </c>
      <c r="E415" s="131">
        <f t="shared" si="12"/>
        <v>1.0555555555555556</v>
      </c>
    </row>
    <row r="416" spans="1:5">
      <c r="A416" s="128">
        <v>432862</v>
      </c>
      <c r="B416" s="129">
        <v>36</v>
      </c>
      <c r="C416" s="130">
        <f t="shared" si="13"/>
        <v>100</v>
      </c>
      <c r="D416" s="129">
        <v>38</v>
      </c>
      <c r="E416" s="131">
        <f t="shared" si="12"/>
        <v>1.0555555555555556</v>
      </c>
    </row>
    <row r="417" spans="1:5">
      <c r="A417" s="128">
        <v>432866</v>
      </c>
      <c r="B417" s="129">
        <v>36</v>
      </c>
      <c r="C417" s="130">
        <f t="shared" si="13"/>
        <v>100</v>
      </c>
      <c r="D417" s="129">
        <v>38</v>
      </c>
      <c r="E417" s="131">
        <f t="shared" si="12"/>
        <v>1.0555555555555556</v>
      </c>
    </row>
    <row r="418" spans="1:5">
      <c r="A418" s="128">
        <v>432891</v>
      </c>
      <c r="B418" s="129">
        <v>36</v>
      </c>
      <c r="C418" s="130">
        <f t="shared" si="13"/>
        <v>100</v>
      </c>
      <c r="D418" s="129">
        <v>38</v>
      </c>
      <c r="E418" s="131">
        <f t="shared" si="12"/>
        <v>1.0555555555555556</v>
      </c>
    </row>
    <row r="419" spans="1:5">
      <c r="A419" s="128">
        <v>433078</v>
      </c>
      <c r="B419" s="129">
        <v>36</v>
      </c>
      <c r="C419" s="130">
        <f t="shared" si="13"/>
        <v>100</v>
      </c>
      <c r="D419" s="129">
        <v>38</v>
      </c>
      <c r="E419" s="131">
        <f t="shared" si="12"/>
        <v>1.0555555555555556</v>
      </c>
    </row>
    <row r="420" spans="1:5">
      <c r="A420" s="128">
        <v>433085</v>
      </c>
      <c r="B420" s="129">
        <v>36</v>
      </c>
      <c r="C420" s="130">
        <f t="shared" si="13"/>
        <v>100</v>
      </c>
      <c r="D420" s="129">
        <v>38</v>
      </c>
      <c r="E420" s="131">
        <f t="shared" si="12"/>
        <v>1.0555555555555556</v>
      </c>
    </row>
    <row r="421" spans="1:5">
      <c r="A421" s="128">
        <v>433129</v>
      </c>
      <c r="B421" s="129">
        <v>36</v>
      </c>
      <c r="C421" s="130">
        <f t="shared" si="13"/>
        <v>100</v>
      </c>
      <c r="D421" s="129">
        <v>38</v>
      </c>
      <c r="E421" s="131">
        <f t="shared" si="12"/>
        <v>1.0555555555555556</v>
      </c>
    </row>
    <row r="422" spans="1:5">
      <c r="A422" s="128">
        <v>433133</v>
      </c>
      <c r="B422" s="129">
        <v>36</v>
      </c>
      <c r="C422" s="130">
        <f t="shared" si="13"/>
        <v>100</v>
      </c>
      <c r="D422" s="129">
        <v>38</v>
      </c>
      <c r="E422" s="131">
        <f t="shared" si="12"/>
        <v>1.0555555555555556</v>
      </c>
    </row>
    <row r="423" spans="1:5">
      <c r="A423" s="128">
        <v>433158</v>
      </c>
      <c r="B423" s="129">
        <v>36</v>
      </c>
      <c r="C423" s="130">
        <f t="shared" si="13"/>
        <v>100</v>
      </c>
      <c r="D423" s="129">
        <v>38</v>
      </c>
      <c r="E423" s="131">
        <f t="shared" si="12"/>
        <v>1.0555555555555556</v>
      </c>
    </row>
    <row r="424" spans="1:5">
      <c r="A424" s="128">
        <v>433176</v>
      </c>
      <c r="B424" s="129">
        <v>36</v>
      </c>
      <c r="C424" s="130">
        <f t="shared" si="13"/>
        <v>100</v>
      </c>
      <c r="D424" s="129">
        <v>38</v>
      </c>
      <c r="E424" s="131">
        <f t="shared" si="12"/>
        <v>1.0555555555555556</v>
      </c>
    </row>
    <row r="425" spans="1:5">
      <c r="A425" s="128">
        <v>433192</v>
      </c>
      <c r="B425" s="129">
        <v>36</v>
      </c>
      <c r="C425" s="130">
        <f t="shared" si="13"/>
        <v>100</v>
      </c>
      <c r="D425" s="129">
        <v>38</v>
      </c>
      <c r="E425" s="131">
        <f t="shared" si="12"/>
        <v>1.0555555555555556</v>
      </c>
    </row>
    <row r="426" spans="1:5">
      <c r="A426" s="128">
        <v>433218</v>
      </c>
      <c r="B426" s="129">
        <v>36</v>
      </c>
      <c r="C426" s="130">
        <f t="shared" si="13"/>
        <v>100</v>
      </c>
      <c r="D426" s="129">
        <v>38</v>
      </c>
      <c r="E426" s="131">
        <f t="shared" si="12"/>
        <v>1.0555555555555556</v>
      </c>
    </row>
    <row r="427" spans="1:5">
      <c r="A427" s="128">
        <v>433243</v>
      </c>
      <c r="B427" s="129">
        <v>36</v>
      </c>
      <c r="C427" s="130">
        <f t="shared" si="13"/>
        <v>100</v>
      </c>
      <c r="D427" s="129">
        <v>38</v>
      </c>
      <c r="E427" s="131">
        <f t="shared" si="12"/>
        <v>1.0555555555555556</v>
      </c>
    </row>
    <row r="428" spans="1:5">
      <c r="A428" s="128">
        <v>433259</v>
      </c>
      <c r="B428" s="129">
        <v>36</v>
      </c>
      <c r="C428" s="130">
        <f t="shared" si="13"/>
        <v>100</v>
      </c>
      <c r="D428" s="129">
        <v>38</v>
      </c>
      <c r="E428" s="131">
        <f t="shared" si="12"/>
        <v>1.0555555555555556</v>
      </c>
    </row>
    <row r="429" spans="1:5">
      <c r="A429" s="128">
        <v>433284</v>
      </c>
      <c r="B429" s="129">
        <v>36</v>
      </c>
      <c r="C429" s="130">
        <f t="shared" si="13"/>
        <v>100</v>
      </c>
      <c r="D429" s="129">
        <v>38</v>
      </c>
      <c r="E429" s="131">
        <f t="shared" si="12"/>
        <v>1.0555555555555556</v>
      </c>
    </row>
    <row r="430" spans="1:5">
      <c r="A430" s="128">
        <v>433291</v>
      </c>
      <c r="B430" s="129">
        <v>36</v>
      </c>
      <c r="C430" s="130">
        <f t="shared" si="13"/>
        <v>100</v>
      </c>
      <c r="D430" s="129">
        <v>38</v>
      </c>
      <c r="E430" s="131">
        <f t="shared" si="12"/>
        <v>1.0555555555555556</v>
      </c>
    </row>
    <row r="431" spans="1:5">
      <c r="A431" s="128">
        <v>433311</v>
      </c>
      <c r="B431" s="129">
        <v>36</v>
      </c>
      <c r="C431" s="130">
        <f t="shared" si="13"/>
        <v>100</v>
      </c>
      <c r="D431" s="129">
        <v>38</v>
      </c>
      <c r="E431" s="131">
        <f t="shared" si="12"/>
        <v>1.0555555555555556</v>
      </c>
    </row>
    <row r="432" spans="1:5">
      <c r="A432" s="128">
        <v>433422</v>
      </c>
      <c r="B432" s="129">
        <v>36</v>
      </c>
      <c r="C432" s="130">
        <f t="shared" si="13"/>
        <v>100</v>
      </c>
      <c r="D432" s="129">
        <v>38</v>
      </c>
      <c r="E432" s="131">
        <f t="shared" si="12"/>
        <v>1.0555555555555556</v>
      </c>
    </row>
    <row r="433" spans="1:5">
      <c r="A433" s="128">
        <v>433437</v>
      </c>
      <c r="B433" s="129">
        <v>36</v>
      </c>
      <c r="C433" s="130">
        <f t="shared" si="13"/>
        <v>100</v>
      </c>
      <c r="D433" s="129">
        <v>38</v>
      </c>
      <c r="E433" s="131">
        <f t="shared" si="12"/>
        <v>1.0555555555555556</v>
      </c>
    </row>
    <row r="434" spans="1:5">
      <c r="A434" s="128">
        <v>433451</v>
      </c>
      <c r="B434" s="129">
        <v>36</v>
      </c>
      <c r="C434" s="130">
        <f t="shared" si="13"/>
        <v>100</v>
      </c>
      <c r="D434" s="129">
        <v>38</v>
      </c>
      <c r="E434" s="131">
        <f t="shared" si="12"/>
        <v>1.0555555555555556</v>
      </c>
    </row>
    <row r="435" spans="1:5">
      <c r="A435" s="128">
        <v>433483</v>
      </c>
      <c r="B435" s="129">
        <v>36</v>
      </c>
      <c r="C435" s="130">
        <f t="shared" si="13"/>
        <v>100</v>
      </c>
      <c r="D435" s="129">
        <v>38</v>
      </c>
      <c r="E435" s="131">
        <f t="shared" si="12"/>
        <v>1.0555555555555556</v>
      </c>
    </row>
    <row r="436" spans="1:5">
      <c r="A436" s="128">
        <v>433508</v>
      </c>
      <c r="B436" s="129">
        <v>36</v>
      </c>
      <c r="C436" s="130">
        <f t="shared" si="13"/>
        <v>100</v>
      </c>
      <c r="D436" s="129">
        <v>38</v>
      </c>
      <c r="E436" s="131">
        <f t="shared" si="12"/>
        <v>1.0555555555555556</v>
      </c>
    </row>
    <row r="437" spans="1:5">
      <c r="A437" s="128">
        <v>433541</v>
      </c>
      <c r="B437" s="129">
        <v>36</v>
      </c>
      <c r="C437" s="130">
        <f t="shared" si="13"/>
        <v>100</v>
      </c>
      <c r="D437" s="129">
        <v>38</v>
      </c>
      <c r="E437" s="131">
        <f t="shared" si="12"/>
        <v>1.0555555555555556</v>
      </c>
    </row>
    <row r="438" spans="1:5">
      <c r="A438" s="128">
        <v>433561</v>
      </c>
      <c r="B438" s="129">
        <v>36</v>
      </c>
      <c r="C438" s="130">
        <f t="shared" si="13"/>
        <v>100</v>
      </c>
      <c r="D438" s="129">
        <v>38</v>
      </c>
      <c r="E438" s="131">
        <f t="shared" si="12"/>
        <v>1.0555555555555556</v>
      </c>
    </row>
    <row r="439" spans="1:5">
      <c r="A439" s="128">
        <v>433564</v>
      </c>
      <c r="B439" s="129">
        <v>36</v>
      </c>
      <c r="C439" s="130">
        <f t="shared" si="13"/>
        <v>100</v>
      </c>
      <c r="D439" s="129">
        <v>38</v>
      </c>
      <c r="E439" s="131">
        <f t="shared" si="12"/>
        <v>1.0555555555555556</v>
      </c>
    </row>
    <row r="440" spans="1:5">
      <c r="A440" s="128">
        <v>433659</v>
      </c>
      <c r="B440" s="129">
        <v>36</v>
      </c>
      <c r="C440" s="130">
        <f t="shared" si="13"/>
        <v>100</v>
      </c>
      <c r="D440" s="129">
        <v>38</v>
      </c>
      <c r="E440" s="131">
        <f t="shared" si="12"/>
        <v>1.0555555555555556</v>
      </c>
    </row>
    <row r="441" spans="1:5">
      <c r="A441" s="128">
        <v>433710</v>
      </c>
      <c r="B441" s="129">
        <v>36</v>
      </c>
      <c r="C441" s="130">
        <f t="shared" si="13"/>
        <v>100</v>
      </c>
      <c r="D441" s="129">
        <v>38</v>
      </c>
      <c r="E441" s="131">
        <f t="shared" si="12"/>
        <v>1.0555555555555556</v>
      </c>
    </row>
    <row r="442" spans="1:5">
      <c r="A442" s="128">
        <v>433711</v>
      </c>
      <c r="B442" s="129">
        <v>36</v>
      </c>
      <c r="C442" s="130">
        <f t="shared" si="13"/>
        <v>100</v>
      </c>
      <c r="D442" s="129">
        <v>38</v>
      </c>
      <c r="E442" s="131">
        <f t="shared" si="12"/>
        <v>1.0555555555555556</v>
      </c>
    </row>
    <row r="443" spans="1:5">
      <c r="A443" s="128">
        <v>433718</v>
      </c>
      <c r="B443" s="129">
        <v>36</v>
      </c>
      <c r="C443" s="130">
        <f t="shared" si="13"/>
        <v>100</v>
      </c>
      <c r="D443" s="129">
        <v>38</v>
      </c>
      <c r="E443" s="131">
        <f t="shared" si="12"/>
        <v>1.0555555555555556</v>
      </c>
    </row>
    <row r="444" spans="1:5">
      <c r="A444" s="128">
        <v>433797</v>
      </c>
      <c r="B444" s="129">
        <v>36</v>
      </c>
      <c r="C444" s="130">
        <f t="shared" si="13"/>
        <v>100</v>
      </c>
      <c r="D444" s="129">
        <v>38</v>
      </c>
      <c r="E444" s="131">
        <f t="shared" si="12"/>
        <v>1.0555555555555556</v>
      </c>
    </row>
    <row r="445" spans="1:5">
      <c r="A445" s="128">
        <v>433819</v>
      </c>
      <c r="B445" s="129">
        <v>36</v>
      </c>
      <c r="C445" s="130">
        <f t="shared" si="13"/>
        <v>100</v>
      </c>
      <c r="D445" s="129">
        <v>38</v>
      </c>
      <c r="E445" s="131">
        <f t="shared" si="12"/>
        <v>1.0555555555555556</v>
      </c>
    </row>
    <row r="446" spans="1:5">
      <c r="A446" s="128">
        <v>433823</v>
      </c>
      <c r="B446" s="129">
        <v>36</v>
      </c>
      <c r="C446" s="130">
        <f t="shared" si="13"/>
        <v>100</v>
      </c>
      <c r="D446" s="129">
        <v>38</v>
      </c>
      <c r="E446" s="131">
        <f t="shared" si="12"/>
        <v>1.0555555555555556</v>
      </c>
    </row>
    <row r="447" spans="1:5">
      <c r="A447" s="128">
        <v>433869</v>
      </c>
      <c r="B447" s="129">
        <v>36</v>
      </c>
      <c r="C447" s="130">
        <f t="shared" si="13"/>
        <v>100</v>
      </c>
      <c r="D447" s="129">
        <v>38</v>
      </c>
      <c r="E447" s="131">
        <f t="shared" si="12"/>
        <v>1.0555555555555556</v>
      </c>
    </row>
    <row r="448" spans="1:5">
      <c r="A448" s="128">
        <v>433871</v>
      </c>
      <c r="B448" s="129">
        <v>36</v>
      </c>
      <c r="C448" s="130">
        <f t="shared" si="13"/>
        <v>100</v>
      </c>
      <c r="D448" s="129">
        <v>38</v>
      </c>
      <c r="E448" s="131">
        <f t="shared" si="12"/>
        <v>1.0555555555555556</v>
      </c>
    </row>
    <row r="449" spans="1:5">
      <c r="A449" s="128">
        <v>433935</v>
      </c>
      <c r="B449" s="129">
        <v>36</v>
      </c>
      <c r="C449" s="130">
        <f t="shared" si="13"/>
        <v>100</v>
      </c>
      <c r="D449" s="129">
        <v>38</v>
      </c>
      <c r="E449" s="131">
        <f t="shared" si="12"/>
        <v>1.0555555555555556</v>
      </c>
    </row>
    <row r="450" spans="1:5">
      <c r="A450" s="128">
        <v>433946</v>
      </c>
      <c r="B450" s="129">
        <v>36</v>
      </c>
      <c r="C450" s="130">
        <f t="shared" si="13"/>
        <v>100</v>
      </c>
      <c r="D450" s="129">
        <v>38</v>
      </c>
      <c r="E450" s="131">
        <f t="shared" si="12"/>
        <v>1.0555555555555556</v>
      </c>
    </row>
    <row r="451" spans="1:5">
      <c r="A451" s="128">
        <v>434070</v>
      </c>
      <c r="B451" s="129">
        <v>36</v>
      </c>
      <c r="C451" s="130">
        <f t="shared" si="13"/>
        <v>100</v>
      </c>
      <c r="D451" s="129">
        <v>38</v>
      </c>
      <c r="E451" s="131">
        <f t="shared" si="12"/>
        <v>1.0555555555555556</v>
      </c>
    </row>
    <row r="452" spans="1:5">
      <c r="A452" s="128">
        <v>434079</v>
      </c>
      <c r="B452" s="129">
        <v>36</v>
      </c>
      <c r="C452" s="130">
        <f t="shared" si="13"/>
        <v>100</v>
      </c>
      <c r="D452" s="129">
        <v>38</v>
      </c>
      <c r="E452" s="131">
        <f t="shared" ref="E452:E515" si="14">D452/B452</f>
        <v>1.0555555555555556</v>
      </c>
    </row>
    <row r="453" spans="1:5">
      <c r="A453" s="128">
        <v>434195</v>
      </c>
      <c r="B453" s="129">
        <v>36</v>
      </c>
      <c r="C453" s="130">
        <f t="shared" ref="C453:C516" si="15">B453*100/36</f>
        <v>100</v>
      </c>
      <c r="D453" s="129">
        <v>38</v>
      </c>
      <c r="E453" s="131">
        <f t="shared" si="14"/>
        <v>1.0555555555555556</v>
      </c>
    </row>
    <row r="454" spans="1:5">
      <c r="A454" s="128">
        <v>434229</v>
      </c>
      <c r="B454" s="129">
        <v>36</v>
      </c>
      <c r="C454" s="130">
        <f t="shared" si="15"/>
        <v>100</v>
      </c>
      <c r="D454" s="129">
        <v>38</v>
      </c>
      <c r="E454" s="131">
        <f t="shared" si="14"/>
        <v>1.0555555555555556</v>
      </c>
    </row>
    <row r="455" spans="1:5">
      <c r="A455" s="128">
        <v>434242</v>
      </c>
      <c r="B455" s="129">
        <v>36</v>
      </c>
      <c r="C455" s="130">
        <f t="shared" si="15"/>
        <v>100</v>
      </c>
      <c r="D455" s="129">
        <v>38</v>
      </c>
      <c r="E455" s="131">
        <f t="shared" si="14"/>
        <v>1.0555555555555556</v>
      </c>
    </row>
    <row r="456" spans="1:5">
      <c r="A456" s="128">
        <v>434253</v>
      </c>
      <c r="B456" s="129">
        <v>36</v>
      </c>
      <c r="C456" s="130">
        <f t="shared" si="15"/>
        <v>100</v>
      </c>
      <c r="D456" s="129">
        <v>38</v>
      </c>
      <c r="E456" s="131">
        <f t="shared" si="14"/>
        <v>1.0555555555555556</v>
      </c>
    </row>
    <row r="457" spans="1:5">
      <c r="A457" s="128">
        <v>434271</v>
      </c>
      <c r="B457" s="129">
        <v>36</v>
      </c>
      <c r="C457" s="130">
        <f t="shared" si="15"/>
        <v>100</v>
      </c>
      <c r="D457" s="129">
        <v>38</v>
      </c>
      <c r="E457" s="131">
        <f t="shared" si="14"/>
        <v>1.0555555555555556</v>
      </c>
    </row>
    <row r="458" spans="1:5">
      <c r="A458" s="128">
        <v>434301</v>
      </c>
      <c r="B458" s="129">
        <v>36</v>
      </c>
      <c r="C458" s="130">
        <f t="shared" si="15"/>
        <v>100</v>
      </c>
      <c r="D458" s="129">
        <v>38</v>
      </c>
      <c r="E458" s="131">
        <f t="shared" si="14"/>
        <v>1.0555555555555556</v>
      </c>
    </row>
    <row r="459" spans="1:5">
      <c r="A459" s="128">
        <v>434304</v>
      </c>
      <c r="B459" s="129">
        <v>36</v>
      </c>
      <c r="C459" s="130">
        <f t="shared" si="15"/>
        <v>100</v>
      </c>
      <c r="D459" s="129">
        <v>38</v>
      </c>
      <c r="E459" s="131">
        <f t="shared" si="14"/>
        <v>1.0555555555555556</v>
      </c>
    </row>
    <row r="460" spans="1:5">
      <c r="A460" s="128">
        <v>434313</v>
      </c>
      <c r="B460" s="129">
        <v>36</v>
      </c>
      <c r="C460" s="130">
        <f t="shared" si="15"/>
        <v>100</v>
      </c>
      <c r="D460" s="129">
        <v>38</v>
      </c>
      <c r="E460" s="131">
        <f t="shared" si="14"/>
        <v>1.0555555555555556</v>
      </c>
    </row>
    <row r="461" spans="1:5">
      <c r="A461" s="128">
        <v>434358</v>
      </c>
      <c r="B461" s="129">
        <v>36</v>
      </c>
      <c r="C461" s="130">
        <f t="shared" si="15"/>
        <v>100</v>
      </c>
      <c r="D461" s="129">
        <v>38</v>
      </c>
      <c r="E461" s="131">
        <f t="shared" si="14"/>
        <v>1.0555555555555556</v>
      </c>
    </row>
    <row r="462" spans="1:5">
      <c r="A462" s="128">
        <v>434385</v>
      </c>
      <c r="B462" s="129">
        <v>36</v>
      </c>
      <c r="C462" s="130">
        <f t="shared" si="15"/>
        <v>100</v>
      </c>
      <c r="D462" s="129">
        <v>38</v>
      </c>
      <c r="E462" s="131">
        <f t="shared" si="14"/>
        <v>1.0555555555555556</v>
      </c>
    </row>
    <row r="463" spans="1:5">
      <c r="A463" s="128">
        <v>434391</v>
      </c>
      <c r="B463" s="129">
        <v>36</v>
      </c>
      <c r="C463" s="130">
        <f t="shared" si="15"/>
        <v>100</v>
      </c>
      <c r="D463" s="129">
        <v>38</v>
      </c>
      <c r="E463" s="131">
        <f t="shared" si="14"/>
        <v>1.0555555555555556</v>
      </c>
    </row>
    <row r="464" spans="1:5">
      <c r="A464" s="128">
        <v>434396</v>
      </c>
      <c r="B464" s="129">
        <v>36</v>
      </c>
      <c r="C464" s="130">
        <f t="shared" si="15"/>
        <v>100</v>
      </c>
      <c r="D464" s="129">
        <v>38</v>
      </c>
      <c r="E464" s="131">
        <f t="shared" si="14"/>
        <v>1.0555555555555556</v>
      </c>
    </row>
    <row r="465" spans="1:5">
      <c r="A465" s="128">
        <v>434472</v>
      </c>
      <c r="B465" s="129">
        <v>36</v>
      </c>
      <c r="C465" s="130">
        <f t="shared" si="15"/>
        <v>100</v>
      </c>
      <c r="D465" s="129">
        <v>38</v>
      </c>
      <c r="E465" s="131">
        <f t="shared" si="14"/>
        <v>1.0555555555555556</v>
      </c>
    </row>
    <row r="466" spans="1:5">
      <c r="A466" s="128">
        <v>434522</v>
      </c>
      <c r="B466" s="129">
        <v>36</v>
      </c>
      <c r="C466" s="130">
        <f t="shared" si="15"/>
        <v>100</v>
      </c>
      <c r="D466" s="129">
        <v>38</v>
      </c>
      <c r="E466" s="131">
        <f t="shared" si="14"/>
        <v>1.0555555555555556</v>
      </c>
    </row>
    <row r="467" spans="1:5">
      <c r="A467" s="128">
        <v>434563</v>
      </c>
      <c r="B467" s="129">
        <v>36</v>
      </c>
      <c r="C467" s="130">
        <f t="shared" si="15"/>
        <v>100</v>
      </c>
      <c r="D467" s="129">
        <v>38</v>
      </c>
      <c r="E467" s="131">
        <f t="shared" si="14"/>
        <v>1.0555555555555556</v>
      </c>
    </row>
    <row r="468" spans="1:5">
      <c r="A468" s="128">
        <v>434579</v>
      </c>
      <c r="B468" s="129">
        <v>36</v>
      </c>
      <c r="C468" s="130">
        <f t="shared" si="15"/>
        <v>100</v>
      </c>
      <c r="D468" s="129">
        <v>38</v>
      </c>
      <c r="E468" s="131">
        <f t="shared" si="14"/>
        <v>1.0555555555555556</v>
      </c>
    </row>
    <row r="469" spans="1:5">
      <c r="A469" s="128">
        <v>434582</v>
      </c>
      <c r="B469" s="129">
        <v>36</v>
      </c>
      <c r="C469" s="130">
        <f t="shared" si="15"/>
        <v>100</v>
      </c>
      <c r="D469" s="129">
        <v>38</v>
      </c>
      <c r="E469" s="131">
        <f t="shared" si="14"/>
        <v>1.0555555555555556</v>
      </c>
    </row>
    <row r="470" spans="1:5">
      <c r="A470" s="128">
        <v>434583</v>
      </c>
      <c r="B470" s="129">
        <v>36</v>
      </c>
      <c r="C470" s="130">
        <f t="shared" si="15"/>
        <v>100</v>
      </c>
      <c r="D470" s="129">
        <v>38</v>
      </c>
      <c r="E470" s="131">
        <f t="shared" si="14"/>
        <v>1.0555555555555556</v>
      </c>
    </row>
    <row r="471" spans="1:5">
      <c r="A471" s="128">
        <v>434674</v>
      </c>
      <c r="B471" s="129">
        <v>36</v>
      </c>
      <c r="C471" s="130">
        <f t="shared" si="15"/>
        <v>100</v>
      </c>
      <c r="D471" s="129">
        <v>38</v>
      </c>
      <c r="E471" s="131">
        <f t="shared" si="14"/>
        <v>1.0555555555555556</v>
      </c>
    </row>
    <row r="472" spans="1:5">
      <c r="A472" s="128">
        <v>434734</v>
      </c>
      <c r="B472" s="129">
        <v>36</v>
      </c>
      <c r="C472" s="130">
        <f t="shared" si="15"/>
        <v>100</v>
      </c>
      <c r="D472" s="129">
        <v>38</v>
      </c>
      <c r="E472" s="131">
        <f t="shared" si="14"/>
        <v>1.0555555555555556</v>
      </c>
    </row>
    <row r="473" spans="1:5">
      <c r="A473" s="128">
        <v>434801</v>
      </c>
      <c r="B473" s="129">
        <v>36</v>
      </c>
      <c r="C473" s="130">
        <f t="shared" si="15"/>
        <v>100</v>
      </c>
      <c r="D473" s="129">
        <v>38</v>
      </c>
      <c r="E473" s="131">
        <f t="shared" si="14"/>
        <v>1.0555555555555556</v>
      </c>
    </row>
    <row r="474" spans="1:5">
      <c r="A474" s="128">
        <v>434809</v>
      </c>
      <c r="B474" s="129">
        <v>36</v>
      </c>
      <c r="C474" s="130">
        <f t="shared" si="15"/>
        <v>100</v>
      </c>
      <c r="D474" s="129">
        <v>38</v>
      </c>
      <c r="E474" s="131">
        <f t="shared" si="14"/>
        <v>1.0555555555555556</v>
      </c>
    </row>
    <row r="475" spans="1:5">
      <c r="A475" s="128">
        <v>434829</v>
      </c>
      <c r="B475" s="129">
        <v>36</v>
      </c>
      <c r="C475" s="130">
        <f t="shared" si="15"/>
        <v>100</v>
      </c>
      <c r="D475" s="129">
        <v>38</v>
      </c>
      <c r="E475" s="131">
        <f t="shared" si="14"/>
        <v>1.0555555555555556</v>
      </c>
    </row>
    <row r="476" spans="1:5">
      <c r="A476" s="128">
        <v>434833</v>
      </c>
      <c r="B476" s="129">
        <v>36</v>
      </c>
      <c r="C476" s="130">
        <f t="shared" si="15"/>
        <v>100</v>
      </c>
      <c r="D476" s="129">
        <v>38</v>
      </c>
      <c r="E476" s="131">
        <f t="shared" si="14"/>
        <v>1.0555555555555556</v>
      </c>
    </row>
    <row r="477" spans="1:5">
      <c r="A477" s="128">
        <v>434881</v>
      </c>
      <c r="B477" s="129">
        <v>36</v>
      </c>
      <c r="C477" s="130">
        <f t="shared" si="15"/>
        <v>100</v>
      </c>
      <c r="D477" s="129">
        <v>38</v>
      </c>
      <c r="E477" s="131">
        <f t="shared" si="14"/>
        <v>1.0555555555555556</v>
      </c>
    </row>
    <row r="478" spans="1:5">
      <c r="A478" s="128">
        <v>434907</v>
      </c>
      <c r="B478" s="129">
        <v>36</v>
      </c>
      <c r="C478" s="130">
        <f t="shared" si="15"/>
        <v>100</v>
      </c>
      <c r="D478" s="129">
        <v>38</v>
      </c>
      <c r="E478" s="131">
        <f t="shared" si="14"/>
        <v>1.0555555555555556</v>
      </c>
    </row>
    <row r="479" spans="1:5">
      <c r="A479" s="128">
        <v>434948</v>
      </c>
      <c r="B479" s="129">
        <v>36</v>
      </c>
      <c r="C479" s="130">
        <f t="shared" si="15"/>
        <v>100</v>
      </c>
      <c r="D479" s="129">
        <v>38</v>
      </c>
      <c r="E479" s="131">
        <f t="shared" si="14"/>
        <v>1.0555555555555556</v>
      </c>
    </row>
    <row r="480" spans="1:5">
      <c r="A480" s="128">
        <v>434951</v>
      </c>
      <c r="B480" s="129">
        <v>36</v>
      </c>
      <c r="C480" s="130">
        <f t="shared" si="15"/>
        <v>100</v>
      </c>
      <c r="D480" s="129">
        <v>38</v>
      </c>
      <c r="E480" s="131">
        <f t="shared" si="14"/>
        <v>1.0555555555555556</v>
      </c>
    </row>
    <row r="481" spans="1:5">
      <c r="A481" s="128">
        <v>434967</v>
      </c>
      <c r="B481" s="129">
        <v>36</v>
      </c>
      <c r="C481" s="130">
        <f t="shared" si="15"/>
        <v>100</v>
      </c>
      <c r="D481" s="129">
        <v>38</v>
      </c>
      <c r="E481" s="131">
        <f t="shared" si="14"/>
        <v>1.0555555555555556</v>
      </c>
    </row>
    <row r="482" spans="1:5">
      <c r="A482" s="128">
        <v>435095</v>
      </c>
      <c r="B482" s="129">
        <v>36</v>
      </c>
      <c r="C482" s="130">
        <f t="shared" si="15"/>
        <v>100</v>
      </c>
      <c r="D482" s="129">
        <v>38</v>
      </c>
      <c r="E482" s="131">
        <f t="shared" si="14"/>
        <v>1.0555555555555556</v>
      </c>
    </row>
    <row r="483" spans="1:5">
      <c r="A483" s="128">
        <v>435108</v>
      </c>
      <c r="B483" s="129">
        <v>36</v>
      </c>
      <c r="C483" s="130">
        <f t="shared" si="15"/>
        <v>100</v>
      </c>
      <c r="D483" s="129">
        <v>38</v>
      </c>
      <c r="E483" s="131">
        <f t="shared" si="14"/>
        <v>1.0555555555555556</v>
      </c>
    </row>
    <row r="484" spans="1:5">
      <c r="A484" s="128">
        <v>435146</v>
      </c>
      <c r="B484" s="129">
        <v>36</v>
      </c>
      <c r="C484" s="130">
        <f t="shared" si="15"/>
        <v>100</v>
      </c>
      <c r="D484" s="129">
        <v>38</v>
      </c>
      <c r="E484" s="131">
        <f t="shared" si="14"/>
        <v>1.0555555555555556</v>
      </c>
    </row>
    <row r="485" spans="1:5">
      <c r="A485" s="128">
        <v>435176</v>
      </c>
      <c r="B485" s="129">
        <v>36</v>
      </c>
      <c r="C485" s="130">
        <f t="shared" si="15"/>
        <v>100</v>
      </c>
      <c r="D485" s="129">
        <v>38</v>
      </c>
      <c r="E485" s="131">
        <f t="shared" si="14"/>
        <v>1.0555555555555556</v>
      </c>
    </row>
    <row r="486" spans="1:5">
      <c r="A486" s="128">
        <v>435235</v>
      </c>
      <c r="B486" s="129">
        <v>36</v>
      </c>
      <c r="C486" s="130">
        <f t="shared" si="15"/>
        <v>100</v>
      </c>
      <c r="D486" s="129">
        <v>38</v>
      </c>
      <c r="E486" s="131">
        <f t="shared" si="14"/>
        <v>1.0555555555555556</v>
      </c>
    </row>
    <row r="487" spans="1:5">
      <c r="A487" s="128">
        <v>435242</v>
      </c>
      <c r="B487" s="129">
        <v>36</v>
      </c>
      <c r="C487" s="130">
        <f t="shared" si="15"/>
        <v>100</v>
      </c>
      <c r="D487" s="129">
        <v>38</v>
      </c>
      <c r="E487" s="131">
        <f t="shared" si="14"/>
        <v>1.0555555555555556</v>
      </c>
    </row>
    <row r="488" spans="1:5">
      <c r="A488" s="128">
        <v>435304</v>
      </c>
      <c r="B488" s="129">
        <v>36</v>
      </c>
      <c r="C488" s="130">
        <f t="shared" si="15"/>
        <v>100</v>
      </c>
      <c r="D488" s="129">
        <v>38</v>
      </c>
      <c r="E488" s="131">
        <f t="shared" si="14"/>
        <v>1.0555555555555556</v>
      </c>
    </row>
    <row r="489" spans="1:5">
      <c r="A489" s="128">
        <v>435321</v>
      </c>
      <c r="B489" s="129">
        <v>36</v>
      </c>
      <c r="C489" s="130">
        <f t="shared" si="15"/>
        <v>100</v>
      </c>
      <c r="D489" s="129">
        <v>38</v>
      </c>
      <c r="E489" s="131">
        <f t="shared" si="14"/>
        <v>1.0555555555555556</v>
      </c>
    </row>
    <row r="490" spans="1:5">
      <c r="A490" s="128">
        <v>431298</v>
      </c>
      <c r="B490" s="129">
        <v>35</v>
      </c>
      <c r="C490" s="130">
        <f t="shared" si="15"/>
        <v>97.222222222222229</v>
      </c>
      <c r="D490" s="129">
        <v>37</v>
      </c>
      <c r="E490" s="131">
        <f t="shared" si="14"/>
        <v>1.0571428571428572</v>
      </c>
    </row>
    <row r="491" spans="1:5">
      <c r="A491" s="128">
        <v>431344</v>
      </c>
      <c r="B491" s="129">
        <v>35</v>
      </c>
      <c r="C491" s="130">
        <f t="shared" si="15"/>
        <v>97.222222222222229</v>
      </c>
      <c r="D491" s="129">
        <v>37</v>
      </c>
      <c r="E491" s="131">
        <f t="shared" si="14"/>
        <v>1.0571428571428572</v>
      </c>
    </row>
    <row r="492" spans="1:5">
      <c r="A492" s="128">
        <v>431462</v>
      </c>
      <c r="B492" s="129">
        <v>35</v>
      </c>
      <c r="C492" s="130">
        <f t="shared" si="15"/>
        <v>97.222222222222229</v>
      </c>
      <c r="D492" s="129">
        <v>37</v>
      </c>
      <c r="E492" s="131">
        <f t="shared" si="14"/>
        <v>1.0571428571428572</v>
      </c>
    </row>
    <row r="493" spans="1:5">
      <c r="A493" s="128">
        <v>431496</v>
      </c>
      <c r="B493" s="129">
        <v>35</v>
      </c>
      <c r="C493" s="130">
        <f t="shared" si="15"/>
        <v>97.222222222222229</v>
      </c>
      <c r="D493" s="129">
        <v>37</v>
      </c>
      <c r="E493" s="131">
        <f t="shared" si="14"/>
        <v>1.0571428571428572</v>
      </c>
    </row>
    <row r="494" spans="1:5">
      <c r="A494" s="128">
        <v>431625</v>
      </c>
      <c r="B494" s="129">
        <v>35</v>
      </c>
      <c r="C494" s="130">
        <f t="shared" si="15"/>
        <v>97.222222222222229</v>
      </c>
      <c r="D494" s="129">
        <v>37</v>
      </c>
      <c r="E494" s="131">
        <f t="shared" si="14"/>
        <v>1.0571428571428572</v>
      </c>
    </row>
    <row r="495" spans="1:5">
      <c r="A495" s="128">
        <v>431828</v>
      </c>
      <c r="B495" s="129">
        <v>35</v>
      </c>
      <c r="C495" s="130">
        <f t="shared" si="15"/>
        <v>97.222222222222229</v>
      </c>
      <c r="D495" s="129">
        <v>37</v>
      </c>
      <c r="E495" s="131">
        <f t="shared" si="14"/>
        <v>1.0571428571428572</v>
      </c>
    </row>
    <row r="496" spans="1:5">
      <c r="A496" s="128">
        <v>431878</v>
      </c>
      <c r="B496" s="129">
        <v>35</v>
      </c>
      <c r="C496" s="130">
        <f t="shared" si="15"/>
        <v>97.222222222222229</v>
      </c>
      <c r="D496" s="129">
        <v>37</v>
      </c>
      <c r="E496" s="131">
        <f t="shared" si="14"/>
        <v>1.0571428571428572</v>
      </c>
    </row>
    <row r="497" spans="1:5">
      <c r="A497" s="128">
        <v>431985</v>
      </c>
      <c r="B497" s="129">
        <v>35</v>
      </c>
      <c r="C497" s="130">
        <f t="shared" si="15"/>
        <v>97.222222222222229</v>
      </c>
      <c r="D497" s="129">
        <v>37</v>
      </c>
      <c r="E497" s="131">
        <f t="shared" si="14"/>
        <v>1.0571428571428572</v>
      </c>
    </row>
    <row r="498" spans="1:5">
      <c r="A498" s="128">
        <v>432047</v>
      </c>
      <c r="B498" s="129">
        <v>35</v>
      </c>
      <c r="C498" s="130">
        <f t="shared" si="15"/>
        <v>97.222222222222229</v>
      </c>
      <c r="D498" s="129">
        <v>37</v>
      </c>
      <c r="E498" s="131">
        <f t="shared" si="14"/>
        <v>1.0571428571428572</v>
      </c>
    </row>
    <row r="499" spans="1:5">
      <c r="A499" s="128">
        <v>432090</v>
      </c>
      <c r="B499" s="129">
        <v>35</v>
      </c>
      <c r="C499" s="130">
        <f t="shared" si="15"/>
        <v>97.222222222222229</v>
      </c>
      <c r="D499" s="129">
        <v>37</v>
      </c>
      <c r="E499" s="131">
        <f t="shared" si="14"/>
        <v>1.0571428571428572</v>
      </c>
    </row>
    <row r="500" spans="1:5">
      <c r="A500" s="128">
        <v>432114</v>
      </c>
      <c r="B500" s="129">
        <v>35</v>
      </c>
      <c r="C500" s="130">
        <f t="shared" si="15"/>
        <v>97.222222222222229</v>
      </c>
      <c r="D500" s="129">
        <v>37</v>
      </c>
      <c r="E500" s="131">
        <f t="shared" si="14"/>
        <v>1.0571428571428572</v>
      </c>
    </row>
    <row r="501" spans="1:5">
      <c r="A501" s="128">
        <v>432154</v>
      </c>
      <c r="B501" s="129">
        <v>35</v>
      </c>
      <c r="C501" s="130">
        <f t="shared" si="15"/>
        <v>97.222222222222229</v>
      </c>
      <c r="D501" s="129">
        <v>37</v>
      </c>
      <c r="E501" s="131">
        <f t="shared" si="14"/>
        <v>1.0571428571428572</v>
      </c>
    </row>
    <row r="502" spans="1:5">
      <c r="A502" s="128">
        <v>432341</v>
      </c>
      <c r="B502" s="129">
        <v>35</v>
      </c>
      <c r="C502" s="130">
        <f t="shared" si="15"/>
        <v>97.222222222222229</v>
      </c>
      <c r="D502" s="129">
        <v>37</v>
      </c>
      <c r="E502" s="131">
        <f t="shared" si="14"/>
        <v>1.0571428571428572</v>
      </c>
    </row>
    <row r="503" spans="1:5">
      <c r="A503" s="128">
        <v>432594</v>
      </c>
      <c r="B503" s="129">
        <v>35</v>
      </c>
      <c r="C503" s="130">
        <f t="shared" si="15"/>
        <v>97.222222222222229</v>
      </c>
      <c r="D503" s="129">
        <v>37</v>
      </c>
      <c r="E503" s="131">
        <f t="shared" si="14"/>
        <v>1.0571428571428572</v>
      </c>
    </row>
    <row r="504" spans="1:5">
      <c r="A504" s="128">
        <v>432641</v>
      </c>
      <c r="B504" s="129">
        <v>35</v>
      </c>
      <c r="C504" s="130">
        <f t="shared" si="15"/>
        <v>97.222222222222229</v>
      </c>
      <c r="D504" s="129">
        <v>37</v>
      </c>
      <c r="E504" s="131">
        <f t="shared" si="14"/>
        <v>1.0571428571428572</v>
      </c>
    </row>
    <row r="505" spans="1:5">
      <c r="A505" s="128">
        <v>432713</v>
      </c>
      <c r="B505" s="129">
        <v>35</v>
      </c>
      <c r="C505" s="130">
        <f t="shared" si="15"/>
        <v>97.222222222222229</v>
      </c>
      <c r="D505" s="129">
        <v>37</v>
      </c>
      <c r="E505" s="131">
        <f t="shared" si="14"/>
        <v>1.0571428571428572</v>
      </c>
    </row>
    <row r="506" spans="1:5">
      <c r="A506" s="128">
        <v>432904</v>
      </c>
      <c r="B506" s="129">
        <v>35</v>
      </c>
      <c r="C506" s="130">
        <f t="shared" si="15"/>
        <v>97.222222222222229</v>
      </c>
      <c r="D506" s="129">
        <v>37</v>
      </c>
      <c r="E506" s="131">
        <f t="shared" si="14"/>
        <v>1.0571428571428572</v>
      </c>
    </row>
    <row r="507" spans="1:5">
      <c r="A507" s="128">
        <v>432990</v>
      </c>
      <c r="B507" s="129">
        <v>35</v>
      </c>
      <c r="C507" s="130">
        <f t="shared" si="15"/>
        <v>97.222222222222229</v>
      </c>
      <c r="D507" s="129">
        <v>37</v>
      </c>
      <c r="E507" s="131">
        <f t="shared" si="14"/>
        <v>1.0571428571428572</v>
      </c>
    </row>
    <row r="508" spans="1:5">
      <c r="A508" s="128">
        <v>433035</v>
      </c>
      <c r="B508" s="129">
        <v>35</v>
      </c>
      <c r="C508" s="130">
        <f t="shared" si="15"/>
        <v>97.222222222222229</v>
      </c>
      <c r="D508" s="129">
        <v>37</v>
      </c>
      <c r="E508" s="131">
        <f t="shared" si="14"/>
        <v>1.0571428571428572</v>
      </c>
    </row>
    <row r="509" spans="1:5">
      <c r="A509" s="128">
        <v>433222</v>
      </c>
      <c r="B509" s="129">
        <v>35</v>
      </c>
      <c r="C509" s="130">
        <f t="shared" si="15"/>
        <v>97.222222222222229</v>
      </c>
      <c r="D509" s="129">
        <v>37</v>
      </c>
      <c r="E509" s="131">
        <f t="shared" si="14"/>
        <v>1.0571428571428572</v>
      </c>
    </row>
    <row r="510" spans="1:5">
      <c r="A510" s="128">
        <v>433302</v>
      </c>
      <c r="B510" s="129">
        <v>35</v>
      </c>
      <c r="C510" s="130">
        <f t="shared" si="15"/>
        <v>97.222222222222229</v>
      </c>
      <c r="D510" s="129">
        <v>37</v>
      </c>
      <c r="E510" s="131">
        <f t="shared" si="14"/>
        <v>1.0571428571428572</v>
      </c>
    </row>
    <row r="511" spans="1:5">
      <c r="A511" s="128">
        <v>433305</v>
      </c>
      <c r="B511" s="129">
        <v>35</v>
      </c>
      <c r="C511" s="130">
        <f t="shared" si="15"/>
        <v>97.222222222222229</v>
      </c>
      <c r="D511" s="129">
        <v>37</v>
      </c>
      <c r="E511" s="131">
        <f t="shared" si="14"/>
        <v>1.0571428571428572</v>
      </c>
    </row>
    <row r="512" spans="1:5">
      <c r="A512" s="128">
        <v>433601</v>
      </c>
      <c r="B512" s="129">
        <v>35</v>
      </c>
      <c r="C512" s="130">
        <f t="shared" si="15"/>
        <v>97.222222222222229</v>
      </c>
      <c r="D512" s="129">
        <v>37</v>
      </c>
      <c r="E512" s="131">
        <f t="shared" si="14"/>
        <v>1.0571428571428572</v>
      </c>
    </row>
    <row r="513" spans="1:5">
      <c r="A513" s="128">
        <v>433735</v>
      </c>
      <c r="B513" s="129">
        <v>35</v>
      </c>
      <c r="C513" s="130">
        <f t="shared" si="15"/>
        <v>97.222222222222229</v>
      </c>
      <c r="D513" s="129">
        <v>37</v>
      </c>
      <c r="E513" s="131">
        <f t="shared" si="14"/>
        <v>1.0571428571428572</v>
      </c>
    </row>
    <row r="514" spans="1:5">
      <c r="A514" s="128">
        <v>433739</v>
      </c>
      <c r="B514" s="129">
        <v>35</v>
      </c>
      <c r="C514" s="130">
        <f t="shared" si="15"/>
        <v>97.222222222222229</v>
      </c>
      <c r="D514" s="129">
        <v>37</v>
      </c>
      <c r="E514" s="131">
        <f t="shared" si="14"/>
        <v>1.0571428571428572</v>
      </c>
    </row>
    <row r="515" spans="1:5">
      <c r="A515" s="128">
        <v>433833</v>
      </c>
      <c r="B515" s="129">
        <v>35</v>
      </c>
      <c r="C515" s="130">
        <f t="shared" si="15"/>
        <v>97.222222222222229</v>
      </c>
      <c r="D515" s="129">
        <v>37</v>
      </c>
      <c r="E515" s="131">
        <f t="shared" si="14"/>
        <v>1.0571428571428572</v>
      </c>
    </row>
    <row r="516" spans="1:5">
      <c r="A516" s="128">
        <v>433866</v>
      </c>
      <c r="B516" s="129">
        <v>35</v>
      </c>
      <c r="C516" s="130">
        <f t="shared" si="15"/>
        <v>97.222222222222229</v>
      </c>
      <c r="D516" s="129">
        <v>37</v>
      </c>
      <c r="E516" s="131">
        <f t="shared" ref="E516:E579" si="16">D516/B516</f>
        <v>1.0571428571428572</v>
      </c>
    </row>
    <row r="517" spans="1:5">
      <c r="A517" s="128">
        <v>433907</v>
      </c>
      <c r="B517" s="129">
        <v>35</v>
      </c>
      <c r="C517" s="130">
        <f t="shared" ref="C517:C580" si="17">B517*100/36</f>
        <v>97.222222222222229</v>
      </c>
      <c r="D517" s="129">
        <v>37</v>
      </c>
      <c r="E517" s="131">
        <f t="shared" si="16"/>
        <v>1.0571428571428572</v>
      </c>
    </row>
    <row r="518" spans="1:5">
      <c r="A518" s="128">
        <v>433976</v>
      </c>
      <c r="B518" s="129">
        <v>35</v>
      </c>
      <c r="C518" s="130">
        <f t="shared" si="17"/>
        <v>97.222222222222229</v>
      </c>
      <c r="D518" s="129">
        <v>37</v>
      </c>
      <c r="E518" s="131">
        <f t="shared" si="16"/>
        <v>1.0571428571428572</v>
      </c>
    </row>
    <row r="519" spans="1:5">
      <c r="A519" s="128">
        <v>434085</v>
      </c>
      <c r="B519" s="129">
        <v>35</v>
      </c>
      <c r="C519" s="130">
        <f t="shared" si="17"/>
        <v>97.222222222222229</v>
      </c>
      <c r="D519" s="129">
        <v>37</v>
      </c>
      <c r="E519" s="131">
        <f t="shared" si="16"/>
        <v>1.0571428571428572</v>
      </c>
    </row>
    <row r="520" spans="1:5">
      <c r="A520" s="128">
        <v>434338</v>
      </c>
      <c r="B520" s="129">
        <v>35</v>
      </c>
      <c r="C520" s="130">
        <f t="shared" si="17"/>
        <v>97.222222222222229</v>
      </c>
      <c r="D520" s="129">
        <v>37</v>
      </c>
      <c r="E520" s="131">
        <f t="shared" si="16"/>
        <v>1.0571428571428572</v>
      </c>
    </row>
    <row r="521" spans="1:5">
      <c r="A521" s="128">
        <v>434349</v>
      </c>
      <c r="B521" s="129">
        <v>35</v>
      </c>
      <c r="C521" s="130">
        <f t="shared" si="17"/>
        <v>97.222222222222229</v>
      </c>
      <c r="D521" s="129">
        <v>37</v>
      </c>
      <c r="E521" s="131">
        <f t="shared" si="16"/>
        <v>1.0571428571428572</v>
      </c>
    </row>
    <row r="522" spans="1:5">
      <c r="A522" s="128">
        <v>434362</v>
      </c>
      <c r="B522" s="129">
        <v>35</v>
      </c>
      <c r="C522" s="130">
        <f t="shared" si="17"/>
        <v>97.222222222222229</v>
      </c>
      <c r="D522" s="129">
        <v>37</v>
      </c>
      <c r="E522" s="131">
        <f t="shared" si="16"/>
        <v>1.0571428571428572</v>
      </c>
    </row>
    <row r="523" spans="1:5">
      <c r="A523" s="128">
        <v>434381</v>
      </c>
      <c r="B523" s="129">
        <v>35</v>
      </c>
      <c r="C523" s="130">
        <f t="shared" si="17"/>
        <v>97.222222222222229</v>
      </c>
      <c r="D523" s="129">
        <v>37</v>
      </c>
      <c r="E523" s="131">
        <f t="shared" si="16"/>
        <v>1.0571428571428572</v>
      </c>
    </row>
    <row r="524" spans="1:5">
      <c r="A524" s="128">
        <v>434485</v>
      </c>
      <c r="B524" s="129">
        <v>35</v>
      </c>
      <c r="C524" s="130">
        <f t="shared" si="17"/>
        <v>97.222222222222229</v>
      </c>
      <c r="D524" s="129">
        <v>37</v>
      </c>
      <c r="E524" s="131">
        <f t="shared" si="16"/>
        <v>1.0571428571428572</v>
      </c>
    </row>
    <row r="525" spans="1:5">
      <c r="A525" s="128">
        <v>434619</v>
      </c>
      <c r="B525" s="129">
        <v>35</v>
      </c>
      <c r="C525" s="130">
        <f t="shared" si="17"/>
        <v>97.222222222222229</v>
      </c>
      <c r="D525" s="129">
        <v>37</v>
      </c>
      <c r="E525" s="131">
        <f t="shared" si="16"/>
        <v>1.0571428571428572</v>
      </c>
    </row>
    <row r="526" spans="1:5">
      <c r="A526" s="128">
        <v>434663</v>
      </c>
      <c r="B526" s="129">
        <v>35</v>
      </c>
      <c r="C526" s="130">
        <f t="shared" si="17"/>
        <v>97.222222222222229</v>
      </c>
      <c r="D526" s="129">
        <v>37</v>
      </c>
      <c r="E526" s="131">
        <f t="shared" si="16"/>
        <v>1.0571428571428572</v>
      </c>
    </row>
    <row r="527" spans="1:5">
      <c r="A527" s="128">
        <v>434721</v>
      </c>
      <c r="B527" s="129">
        <v>35</v>
      </c>
      <c r="C527" s="130">
        <f t="shared" si="17"/>
        <v>97.222222222222229</v>
      </c>
      <c r="D527" s="129">
        <v>37</v>
      </c>
      <c r="E527" s="131">
        <f t="shared" si="16"/>
        <v>1.0571428571428572</v>
      </c>
    </row>
    <row r="528" spans="1:5">
      <c r="A528" s="128">
        <v>434804</v>
      </c>
      <c r="B528" s="129">
        <v>35</v>
      </c>
      <c r="C528" s="130">
        <f t="shared" si="17"/>
        <v>97.222222222222229</v>
      </c>
      <c r="D528" s="129">
        <v>37</v>
      </c>
      <c r="E528" s="131">
        <f t="shared" si="16"/>
        <v>1.0571428571428572</v>
      </c>
    </row>
    <row r="529" spans="1:5">
      <c r="A529" s="128">
        <v>435058</v>
      </c>
      <c r="B529" s="129">
        <v>35</v>
      </c>
      <c r="C529" s="130">
        <f t="shared" si="17"/>
        <v>97.222222222222229</v>
      </c>
      <c r="D529" s="129">
        <v>37</v>
      </c>
      <c r="E529" s="131">
        <f t="shared" si="16"/>
        <v>1.0571428571428572</v>
      </c>
    </row>
    <row r="530" spans="1:5">
      <c r="A530" s="128">
        <v>435154</v>
      </c>
      <c r="B530" s="129">
        <v>35</v>
      </c>
      <c r="C530" s="130">
        <f t="shared" si="17"/>
        <v>97.222222222222229</v>
      </c>
      <c r="D530" s="129">
        <v>37</v>
      </c>
      <c r="E530" s="131">
        <f t="shared" si="16"/>
        <v>1.0571428571428572</v>
      </c>
    </row>
    <row r="531" spans="1:5">
      <c r="A531" s="128">
        <v>435286</v>
      </c>
      <c r="B531" s="129">
        <v>35</v>
      </c>
      <c r="C531" s="130">
        <f t="shared" si="17"/>
        <v>97.222222222222229</v>
      </c>
      <c r="D531" s="129">
        <v>37</v>
      </c>
      <c r="E531" s="131">
        <f t="shared" si="16"/>
        <v>1.0571428571428572</v>
      </c>
    </row>
    <row r="532" spans="1:5">
      <c r="A532" s="128">
        <v>435303</v>
      </c>
      <c r="B532" s="129">
        <v>35</v>
      </c>
      <c r="C532" s="130">
        <f t="shared" si="17"/>
        <v>97.222222222222229</v>
      </c>
      <c r="D532" s="129">
        <v>37</v>
      </c>
      <c r="E532" s="131">
        <f t="shared" si="16"/>
        <v>1.0571428571428572</v>
      </c>
    </row>
    <row r="533" spans="1:5">
      <c r="A533" s="128">
        <v>431163</v>
      </c>
      <c r="B533" s="129">
        <v>34</v>
      </c>
      <c r="C533" s="130">
        <f t="shared" si="17"/>
        <v>94.444444444444443</v>
      </c>
      <c r="D533" s="129">
        <v>36</v>
      </c>
      <c r="E533" s="131">
        <f t="shared" si="16"/>
        <v>1.0588235294117647</v>
      </c>
    </row>
    <row r="534" spans="1:5">
      <c r="A534" s="128">
        <v>431188</v>
      </c>
      <c r="B534" s="129">
        <v>34</v>
      </c>
      <c r="C534" s="130">
        <f t="shared" si="17"/>
        <v>94.444444444444443</v>
      </c>
      <c r="D534" s="129">
        <v>36</v>
      </c>
      <c r="E534" s="131">
        <f t="shared" si="16"/>
        <v>1.0588235294117647</v>
      </c>
    </row>
    <row r="535" spans="1:5">
      <c r="A535" s="128">
        <v>431251</v>
      </c>
      <c r="B535" s="129">
        <v>34</v>
      </c>
      <c r="C535" s="130">
        <f t="shared" si="17"/>
        <v>94.444444444444443</v>
      </c>
      <c r="D535" s="129">
        <v>36</v>
      </c>
      <c r="E535" s="131">
        <f t="shared" si="16"/>
        <v>1.0588235294117647</v>
      </c>
    </row>
    <row r="536" spans="1:5">
      <c r="A536" s="128">
        <v>431308</v>
      </c>
      <c r="B536" s="129">
        <v>34</v>
      </c>
      <c r="C536" s="130">
        <f t="shared" si="17"/>
        <v>94.444444444444443</v>
      </c>
      <c r="D536" s="129">
        <v>36</v>
      </c>
      <c r="E536" s="131">
        <f t="shared" si="16"/>
        <v>1.0588235294117647</v>
      </c>
    </row>
    <row r="537" spans="1:5">
      <c r="A537" s="128">
        <v>431489</v>
      </c>
      <c r="B537" s="129">
        <v>34</v>
      </c>
      <c r="C537" s="130">
        <f t="shared" si="17"/>
        <v>94.444444444444443</v>
      </c>
      <c r="D537" s="129">
        <v>36</v>
      </c>
      <c r="E537" s="131">
        <f t="shared" si="16"/>
        <v>1.0588235294117647</v>
      </c>
    </row>
    <row r="538" spans="1:5">
      <c r="A538" s="128">
        <v>431508</v>
      </c>
      <c r="B538" s="129">
        <v>34</v>
      </c>
      <c r="C538" s="130">
        <f t="shared" si="17"/>
        <v>94.444444444444443</v>
      </c>
      <c r="D538" s="129">
        <v>36</v>
      </c>
      <c r="E538" s="131">
        <f t="shared" si="16"/>
        <v>1.0588235294117647</v>
      </c>
    </row>
    <row r="539" spans="1:5">
      <c r="A539" s="128">
        <v>431510</v>
      </c>
      <c r="B539" s="129">
        <v>34</v>
      </c>
      <c r="C539" s="130">
        <f t="shared" si="17"/>
        <v>94.444444444444443</v>
      </c>
      <c r="D539" s="129">
        <v>36</v>
      </c>
      <c r="E539" s="131">
        <f t="shared" si="16"/>
        <v>1.0588235294117647</v>
      </c>
    </row>
    <row r="540" spans="1:5">
      <c r="A540" s="128">
        <v>431512</v>
      </c>
      <c r="B540" s="129">
        <v>34</v>
      </c>
      <c r="C540" s="130">
        <f t="shared" si="17"/>
        <v>94.444444444444443</v>
      </c>
      <c r="D540" s="129">
        <v>36</v>
      </c>
      <c r="E540" s="131">
        <f t="shared" si="16"/>
        <v>1.0588235294117647</v>
      </c>
    </row>
    <row r="541" spans="1:5">
      <c r="A541" s="128">
        <v>431675</v>
      </c>
      <c r="B541" s="129">
        <v>34</v>
      </c>
      <c r="C541" s="130">
        <f t="shared" si="17"/>
        <v>94.444444444444443</v>
      </c>
      <c r="D541" s="129">
        <v>36</v>
      </c>
      <c r="E541" s="131">
        <f t="shared" si="16"/>
        <v>1.0588235294117647</v>
      </c>
    </row>
    <row r="542" spans="1:5">
      <c r="A542" s="128">
        <v>431723</v>
      </c>
      <c r="B542" s="129">
        <v>34</v>
      </c>
      <c r="C542" s="130">
        <f t="shared" si="17"/>
        <v>94.444444444444443</v>
      </c>
      <c r="D542" s="129">
        <v>36</v>
      </c>
      <c r="E542" s="131">
        <f t="shared" si="16"/>
        <v>1.0588235294117647</v>
      </c>
    </row>
    <row r="543" spans="1:5">
      <c r="A543" s="128">
        <v>431787</v>
      </c>
      <c r="B543" s="129">
        <v>34</v>
      </c>
      <c r="C543" s="130">
        <f t="shared" si="17"/>
        <v>94.444444444444443</v>
      </c>
      <c r="D543" s="129">
        <v>36</v>
      </c>
      <c r="E543" s="131">
        <f t="shared" si="16"/>
        <v>1.0588235294117647</v>
      </c>
    </row>
    <row r="544" spans="1:5">
      <c r="A544" s="128">
        <v>431799</v>
      </c>
      <c r="B544" s="129">
        <v>34</v>
      </c>
      <c r="C544" s="130">
        <f t="shared" si="17"/>
        <v>94.444444444444443</v>
      </c>
      <c r="D544" s="129">
        <v>36</v>
      </c>
      <c r="E544" s="131">
        <f t="shared" si="16"/>
        <v>1.0588235294117647</v>
      </c>
    </row>
    <row r="545" spans="1:5">
      <c r="A545" s="128">
        <v>431894</v>
      </c>
      <c r="B545" s="129">
        <v>34</v>
      </c>
      <c r="C545" s="130">
        <f t="shared" si="17"/>
        <v>94.444444444444443</v>
      </c>
      <c r="D545" s="129">
        <v>36</v>
      </c>
      <c r="E545" s="131">
        <f t="shared" si="16"/>
        <v>1.0588235294117647</v>
      </c>
    </row>
    <row r="546" spans="1:5">
      <c r="A546" s="128">
        <v>432004</v>
      </c>
      <c r="B546" s="129">
        <v>34</v>
      </c>
      <c r="C546" s="130">
        <f t="shared" si="17"/>
        <v>94.444444444444443</v>
      </c>
      <c r="D546" s="129">
        <v>36</v>
      </c>
      <c r="E546" s="131">
        <f t="shared" si="16"/>
        <v>1.0588235294117647</v>
      </c>
    </row>
    <row r="547" spans="1:5">
      <c r="A547" s="128">
        <v>432026</v>
      </c>
      <c r="B547" s="129">
        <v>34</v>
      </c>
      <c r="C547" s="130">
        <f t="shared" si="17"/>
        <v>94.444444444444443</v>
      </c>
      <c r="D547" s="129">
        <v>36</v>
      </c>
      <c r="E547" s="131">
        <f t="shared" si="16"/>
        <v>1.0588235294117647</v>
      </c>
    </row>
    <row r="548" spans="1:5">
      <c r="A548" s="128">
        <v>432325</v>
      </c>
      <c r="B548" s="129">
        <v>34</v>
      </c>
      <c r="C548" s="130">
        <f t="shared" si="17"/>
        <v>94.444444444444443</v>
      </c>
      <c r="D548" s="129">
        <v>36</v>
      </c>
      <c r="E548" s="131">
        <f t="shared" si="16"/>
        <v>1.0588235294117647</v>
      </c>
    </row>
    <row r="549" spans="1:5">
      <c r="A549" s="128">
        <v>432486</v>
      </c>
      <c r="B549" s="129">
        <v>34</v>
      </c>
      <c r="C549" s="130">
        <f t="shared" si="17"/>
        <v>94.444444444444443</v>
      </c>
      <c r="D549" s="129">
        <v>36</v>
      </c>
      <c r="E549" s="131">
        <f t="shared" si="16"/>
        <v>1.0588235294117647</v>
      </c>
    </row>
    <row r="550" spans="1:5">
      <c r="A550" s="128">
        <v>432708</v>
      </c>
      <c r="B550" s="129">
        <v>34</v>
      </c>
      <c r="C550" s="130">
        <f t="shared" si="17"/>
        <v>94.444444444444443</v>
      </c>
      <c r="D550" s="129">
        <v>36</v>
      </c>
      <c r="E550" s="131">
        <f t="shared" si="16"/>
        <v>1.0588235294117647</v>
      </c>
    </row>
    <row r="551" spans="1:5">
      <c r="A551" s="128">
        <v>432736</v>
      </c>
      <c r="B551" s="129">
        <v>34</v>
      </c>
      <c r="C551" s="130">
        <f t="shared" si="17"/>
        <v>94.444444444444443</v>
      </c>
      <c r="D551" s="129">
        <v>36</v>
      </c>
      <c r="E551" s="131">
        <f t="shared" si="16"/>
        <v>1.0588235294117647</v>
      </c>
    </row>
    <row r="552" spans="1:5">
      <c r="A552" s="128">
        <v>432968</v>
      </c>
      <c r="B552" s="129">
        <v>34</v>
      </c>
      <c r="C552" s="130">
        <f t="shared" si="17"/>
        <v>94.444444444444443</v>
      </c>
      <c r="D552" s="129">
        <v>36</v>
      </c>
      <c r="E552" s="131">
        <f t="shared" si="16"/>
        <v>1.0588235294117647</v>
      </c>
    </row>
    <row r="553" spans="1:5">
      <c r="A553" s="128">
        <v>433003</v>
      </c>
      <c r="B553" s="129">
        <v>34</v>
      </c>
      <c r="C553" s="130">
        <f t="shared" si="17"/>
        <v>94.444444444444443</v>
      </c>
      <c r="D553" s="129">
        <v>36</v>
      </c>
      <c r="E553" s="131">
        <f t="shared" si="16"/>
        <v>1.0588235294117647</v>
      </c>
    </row>
    <row r="554" spans="1:5">
      <c r="A554" s="128">
        <v>433276</v>
      </c>
      <c r="B554" s="129">
        <v>34</v>
      </c>
      <c r="C554" s="130">
        <f t="shared" si="17"/>
        <v>94.444444444444443</v>
      </c>
      <c r="D554" s="129">
        <v>36</v>
      </c>
      <c r="E554" s="131">
        <f t="shared" si="16"/>
        <v>1.0588235294117647</v>
      </c>
    </row>
    <row r="555" spans="1:5">
      <c r="A555" s="128">
        <v>433280</v>
      </c>
      <c r="B555" s="129">
        <v>34</v>
      </c>
      <c r="C555" s="130">
        <f t="shared" si="17"/>
        <v>94.444444444444443</v>
      </c>
      <c r="D555" s="129">
        <v>36</v>
      </c>
      <c r="E555" s="131">
        <f t="shared" si="16"/>
        <v>1.0588235294117647</v>
      </c>
    </row>
    <row r="556" spans="1:5">
      <c r="A556" s="128">
        <v>433567</v>
      </c>
      <c r="B556" s="129">
        <v>34</v>
      </c>
      <c r="C556" s="130">
        <f t="shared" si="17"/>
        <v>94.444444444444443</v>
      </c>
      <c r="D556" s="129">
        <v>36</v>
      </c>
      <c r="E556" s="131">
        <f t="shared" si="16"/>
        <v>1.0588235294117647</v>
      </c>
    </row>
    <row r="557" spans="1:5">
      <c r="A557" s="128">
        <v>433813</v>
      </c>
      <c r="B557" s="129">
        <v>34</v>
      </c>
      <c r="C557" s="130">
        <f t="shared" si="17"/>
        <v>94.444444444444443</v>
      </c>
      <c r="D557" s="129">
        <v>36</v>
      </c>
      <c r="E557" s="131">
        <f t="shared" si="16"/>
        <v>1.0588235294117647</v>
      </c>
    </row>
    <row r="558" spans="1:5">
      <c r="A558" s="128">
        <v>434005</v>
      </c>
      <c r="B558" s="129">
        <v>34</v>
      </c>
      <c r="C558" s="130">
        <f t="shared" si="17"/>
        <v>94.444444444444443</v>
      </c>
      <c r="D558" s="129">
        <v>36</v>
      </c>
      <c r="E558" s="131">
        <f t="shared" si="16"/>
        <v>1.0588235294117647</v>
      </c>
    </row>
    <row r="559" spans="1:5">
      <c r="A559" s="128">
        <v>434117</v>
      </c>
      <c r="B559" s="129">
        <v>34</v>
      </c>
      <c r="C559" s="130">
        <f t="shared" si="17"/>
        <v>94.444444444444443</v>
      </c>
      <c r="D559" s="129">
        <v>36</v>
      </c>
      <c r="E559" s="131">
        <f t="shared" si="16"/>
        <v>1.0588235294117647</v>
      </c>
    </row>
    <row r="560" spans="1:5">
      <c r="A560" s="128">
        <v>434142</v>
      </c>
      <c r="B560" s="129">
        <v>34</v>
      </c>
      <c r="C560" s="130">
        <f t="shared" si="17"/>
        <v>94.444444444444443</v>
      </c>
      <c r="D560" s="129">
        <v>36</v>
      </c>
      <c r="E560" s="131">
        <f t="shared" si="16"/>
        <v>1.0588235294117647</v>
      </c>
    </row>
    <row r="561" spans="1:5">
      <c r="A561" s="128">
        <v>434154</v>
      </c>
      <c r="B561" s="129">
        <v>34</v>
      </c>
      <c r="C561" s="130">
        <f t="shared" si="17"/>
        <v>94.444444444444443</v>
      </c>
      <c r="D561" s="129">
        <v>36</v>
      </c>
      <c r="E561" s="131">
        <f t="shared" si="16"/>
        <v>1.0588235294117647</v>
      </c>
    </row>
    <row r="562" spans="1:5">
      <c r="A562" s="128">
        <v>434180</v>
      </c>
      <c r="B562" s="129">
        <v>34</v>
      </c>
      <c r="C562" s="130">
        <f t="shared" si="17"/>
        <v>94.444444444444443</v>
      </c>
      <c r="D562" s="129">
        <v>36</v>
      </c>
      <c r="E562" s="131">
        <f t="shared" si="16"/>
        <v>1.0588235294117647</v>
      </c>
    </row>
    <row r="563" spans="1:5">
      <c r="A563" s="128">
        <v>434217</v>
      </c>
      <c r="B563" s="129">
        <v>34</v>
      </c>
      <c r="C563" s="130">
        <f t="shared" si="17"/>
        <v>94.444444444444443</v>
      </c>
      <c r="D563" s="129">
        <v>36</v>
      </c>
      <c r="E563" s="131">
        <f t="shared" si="16"/>
        <v>1.0588235294117647</v>
      </c>
    </row>
    <row r="564" spans="1:5">
      <c r="A564" s="128">
        <v>434347</v>
      </c>
      <c r="B564" s="129">
        <v>34</v>
      </c>
      <c r="C564" s="130">
        <f t="shared" si="17"/>
        <v>94.444444444444443</v>
      </c>
      <c r="D564" s="129">
        <v>36</v>
      </c>
      <c r="E564" s="131">
        <f t="shared" si="16"/>
        <v>1.0588235294117647</v>
      </c>
    </row>
    <row r="565" spans="1:5">
      <c r="A565" s="128">
        <v>434556</v>
      </c>
      <c r="B565" s="129">
        <v>34</v>
      </c>
      <c r="C565" s="130">
        <f t="shared" si="17"/>
        <v>94.444444444444443</v>
      </c>
      <c r="D565" s="129">
        <v>36</v>
      </c>
      <c r="E565" s="131">
        <f t="shared" si="16"/>
        <v>1.0588235294117647</v>
      </c>
    </row>
    <row r="566" spans="1:5">
      <c r="A566" s="128">
        <v>434883</v>
      </c>
      <c r="B566" s="129">
        <v>34</v>
      </c>
      <c r="C566" s="130">
        <f t="shared" si="17"/>
        <v>94.444444444444443</v>
      </c>
      <c r="D566" s="129">
        <v>36</v>
      </c>
      <c r="E566" s="131">
        <f t="shared" si="16"/>
        <v>1.0588235294117647</v>
      </c>
    </row>
    <row r="567" spans="1:5">
      <c r="A567" s="128">
        <v>431260</v>
      </c>
      <c r="B567" s="129">
        <v>33</v>
      </c>
      <c r="C567" s="130">
        <f t="shared" si="17"/>
        <v>91.666666666666671</v>
      </c>
      <c r="D567" s="129">
        <v>35</v>
      </c>
      <c r="E567" s="131">
        <f t="shared" si="16"/>
        <v>1.0606060606060606</v>
      </c>
    </row>
    <row r="568" spans="1:5">
      <c r="A568" s="128">
        <v>431307</v>
      </c>
      <c r="B568" s="129">
        <v>33</v>
      </c>
      <c r="C568" s="130">
        <f t="shared" si="17"/>
        <v>91.666666666666671</v>
      </c>
      <c r="D568" s="129">
        <v>35</v>
      </c>
      <c r="E568" s="131">
        <f t="shared" si="16"/>
        <v>1.0606060606060606</v>
      </c>
    </row>
    <row r="569" spans="1:5">
      <c r="A569" s="128">
        <v>431322</v>
      </c>
      <c r="B569" s="129">
        <v>33</v>
      </c>
      <c r="C569" s="130">
        <f t="shared" si="17"/>
        <v>91.666666666666671</v>
      </c>
      <c r="D569" s="129">
        <v>35</v>
      </c>
      <c r="E569" s="131">
        <f t="shared" si="16"/>
        <v>1.0606060606060606</v>
      </c>
    </row>
    <row r="570" spans="1:5">
      <c r="A570" s="128">
        <v>431447</v>
      </c>
      <c r="B570" s="129">
        <v>33</v>
      </c>
      <c r="C570" s="130">
        <f t="shared" si="17"/>
        <v>91.666666666666671</v>
      </c>
      <c r="D570" s="129">
        <v>35</v>
      </c>
      <c r="E570" s="131">
        <f t="shared" si="16"/>
        <v>1.0606060606060606</v>
      </c>
    </row>
    <row r="571" spans="1:5">
      <c r="A571" s="128">
        <v>432052</v>
      </c>
      <c r="B571" s="129">
        <v>33</v>
      </c>
      <c r="C571" s="130">
        <f t="shared" si="17"/>
        <v>91.666666666666671</v>
      </c>
      <c r="D571" s="129">
        <v>35</v>
      </c>
      <c r="E571" s="131">
        <f t="shared" si="16"/>
        <v>1.0606060606060606</v>
      </c>
    </row>
    <row r="572" spans="1:5">
      <c r="A572" s="128">
        <v>432402</v>
      </c>
      <c r="B572" s="129">
        <v>33</v>
      </c>
      <c r="C572" s="130">
        <f t="shared" si="17"/>
        <v>91.666666666666671</v>
      </c>
      <c r="D572" s="129">
        <v>35</v>
      </c>
      <c r="E572" s="131">
        <f t="shared" si="16"/>
        <v>1.0606060606060606</v>
      </c>
    </row>
    <row r="573" spans="1:5">
      <c r="A573" s="128">
        <v>432668</v>
      </c>
      <c r="B573" s="129">
        <v>33</v>
      </c>
      <c r="C573" s="130">
        <f t="shared" si="17"/>
        <v>91.666666666666671</v>
      </c>
      <c r="D573" s="129">
        <v>35</v>
      </c>
      <c r="E573" s="131">
        <f t="shared" si="16"/>
        <v>1.0606060606060606</v>
      </c>
    </row>
    <row r="574" spans="1:5">
      <c r="A574" s="128">
        <v>432797</v>
      </c>
      <c r="B574" s="129">
        <v>33</v>
      </c>
      <c r="C574" s="130">
        <f t="shared" si="17"/>
        <v>91.666666666666671</v>
      </c>
      <c r="D574" s="129">
        <v>35</v>
      </c>
      <c r="E574" s="131">
        <f t="shared" si="16"/>
        <v>1.0606060606060606</v>
      </c>
    </row>
    <row r="575" spans="1:5">
      <c r="A575" s="128">
        <v>433380</v>
      </c>
      <c r="B575" s="129">
        <v>33</v>
      </c>
      <c r="C575" s="130">
        <f t="shared" si="17"/>
        <v>91.666666666666671</v>
      </c>
      <c r="D575" s="129">
        <v>35</v>
      </c>
      <c r="E575" s="131">
        <f t="shared" si="16"/>
        <v>1.0606060606060606</v>
      </c>
    </row>
    <row r="576" spans="1:5">
      <c r="A576" s="128">
        <v>433392</v>
      </c>
      <c r="B576" s="129">
        <v>33</v>
      </c>
      <c r="C576" s="130">
        <f t="shared" si="17"/>
        <v>91.666666666666671</v>
      </c>
      <c r="D576" s="129">
        <v>35</v>
      </c>
      <c r="E576" s="131">
        <f t="shared" si="16"/>
        <v>1.0606060606060606</v>
      </c>
    </row>
    <row r="577" spans="1:5">
      <c r="A577" s="128">
        <v>433525</v>
      </c>
      <c r="B577" s="129">
        <v>33</v>
      </c>
      <c r="C577" s="130">
        <f t="shared" si="17"/>
        <v>91.666666666666671</v>
      </c>
      <c r="D577" s="129">
        <v>35</v>
      </c>
      <c r="E577" s="131">
        <f t="shared" si="16"/>
        <v>1.0606060606060606</v>
      </c>
    </row>
    <row r="578" spans="1:5">
      <c r="A578" s="128">
        <v>433726</v>
      </c>
      <c r="B578" s="129">
        <v>33</v>
      </c>
      <c r="C578" s="130">
        <f t="shared" si="17"/>
        <v>91.666666666666671</v>
      </c>
      <c r="D578" s="129">
        <v>35</v>
      </c>
      <c r="E578" s="131">
        <f t="shared" si="16"/>
        <v>1.0606060606060606</v>
      </c>
    </row>
    <row r="579" spans="1:5">
      <c r="A579" s="128">
        <v>434397</v>
      </c>
      <c r="B579" s="129">
        <v>33</v>
      </c>
      <c r="C579" s="130">
        <f t="shared" si="17"/>
        <v>91.666666666666671</v>
      </c>
      <c r="D579" s="129">
        <v>35</v>
      </c>
      <c r="E579" s="131">
        <f t="shared" si="16"/>
        <v>1.0606060606060606</v>
      </c>
    </row>
    <row r="580" spans="1:5">
      <c r="A580" s="128">
        <v>434820</v>
      </c>
      <c r="B580" s="129">
        <v>33</v>
      </c>
      <c r="C580" s="130">
        <f t="shared" si="17"/>
        <v>91.666666666666671</v>
      </c>
      <c r="D580" s="129">
        <v>35</v>
      </c>
      <c r="E580" s="131">
        <f t="shared" ref="E580:E643" si="18">D580/B580</f>
        <v>1.0606060606060606</v>
      </c>
    </row>
    <row r="581" spans="1:5">
      <c r="A581" s="128">
        <v>435016</v>
      </c>
      <c r="B581" s="129">
        <v>33</v>
      </c>
      <c r="C581" s="130">
        <f t="shared" ref="C581:C644" si="19">B581*100/36</f>
        <v>91.666666666666671</v>
      </c>
      <c r="D581" s="129">
        <v>35</v>
      </c>
      <c r="E581" s="131">
        <f t="shared" si="18"/>
        <v>1.0606060606060606</v>
      </c>
    </row>
    <row r="582" spans="1:5">
      <c r="A582" s="128">
        <v>435041</v>
      </c>
      <c r="B582" s="129">
        <v>33</v>
      </c>
      <c r="C582" s="130">
        <f t="shared" si="19"/>
        <v>91.666666666666671</v>
      </c>
      <c r="D582" s="129">
        <v>35</v>
      </c>
      <c r="E582" s="131">
        <f t="shared" si="18"/>
        <v>1.0606060606060606</v>
      </c>
    </row>
    <row r="583" spans="1:5">
      <c r="A583" s="128">
        <v>435266</v>
      </c>
      <c r="B583" s="129">
        <v>33</v>
      </c>
      <c r="C583" s="130">
        <f t="shared" si="19"/>
        <v>91.666666666666671</v>
      </c>
      <c r="D583" s="129">
        <v>35</v>
      </c>
      <c r="E583" s="131">
        <f t="shared" si="18"/>
        <v>1.0606060606060606</v>
      </c>
    </row>
    <row r="584" spans="1:5">
      <c r="A584" s="128">
        <v>435295</v>
      </c>
      <c r="B584" s="129">
        <v>33</v>
      </c>
      <c r="C584" s="130">
        <f t="shared" si="19"/>
        <v>91.666666666666671</v>
      </c>
      <c r="D584" s="129">
        <v>35</v>
      </c>
      <c r="E584" s="131">
        <f t="shared" si="18"/>
        <v>1.0606060606060606</v>
      </c>
    </row>
    <row r="585" spans="1:5">
      <c r="A585" s="128">
        <v>431372</v>
      </c>
      <c r="B585" s="129">
        <v>32</v>
      </c>
      <c r="C585" s="130">
        <f t="shared" si="19"/>
        <v>88.888888888888886</v>
      </c>
      <c r="D585" s="129">
        <v>34</v>
      </c>
      <c r="E585" s="131">
        <f t="shared" si="18"/>
        <v>1.0625</v>
      </c>
    </row>
    <row r="586" spans="1:5">
      <c r="A586" s="128">
        <v>431456</v>
      </c>
      <c r="B586" s="129">
        <v>32</v>
      </c>
      <c r="C586" s="130">
        <f t="shared" si="19"/>
        <v>88.888888888888886</v>
      </c>
      <c r="D586" s="129">
        <v>34</v>
      </c>
      <c r="E586" s="131">
        <f t="shared" si="18"/>
        <v>1.0625</v>
      </c>
    </row>
    <row r="587" spans="1:5">
      <c r="A587" s="128">
        <v>431530</v>
      </c>
      <c r="B587" s="129">
        <v>32</v>
      </c>
      <c r="C587" s="130">
        <f t="shared" si="19"/>
        <v>88.888888888888886</v>
      </c>
      <c r="D587" s="129">
        <v>34</v>
      </c>
      <c r="E587" s="131">
        <f t="shared" si="18"/>
        <v>1.0625</v>
      </c>
    </row>
    <row r="588" spans="1:5">
      <c r="A588" s="128">
        <v>431998</v>
      </c>
      <c r="B588" s="129">
        <v>32</v>
      </c>
      <c r="C588" s="130">
        <f t="shared" si="19"/>
        <v>88.888888888888886</v>
      </c>
      <c r="D588" s="129">
        <v>34</v>
      </c>
      <c r="E588" s="131">
        <f t="shared" si="18"/>
        <v>1.0625</v>
      </c>
    </row>
    <row r="589" spans="1:5">
      <c r="A589" s="128">
        <v>432461</v>
      </c>
      <c r="B589" s="129">
        <v>32</v>
      </c>
      <c r="C589" s="130">
        <f t="shared" si="19"/>
        <v>88.888888888888886</v>
      </c>
      <c r="D589" s="129">
        <v>34</v>
      </c>
      <c r="E589" s="131">
        <f t="shared" si="18"/>
        <v>1.0625</v>
      </c>
    </row>
    <row r="590" spans="1:5">
      <c r="A590" s="128">
        <v>432652</v>
      </c>
      <c r="B590" s="129">
        <v>32</v>
      </c>
      <c r="C590" s="130">
        <f t="shared" si="19"/>
        <v>88.888888888888886</v>
      </c>
      <c r="D590" s="129">
        <v>34</v>
      </c>
      <c r="E590" s="131">
        <f t="shared" si="18"/>
        <v>1.0625</v>
      </c>
    </row>
    <row r="591" spans="1:5">
      <c r="A591" s="128">
        <v>432785</v>
      </c>
      <c r="B591" s="129">
        <v>32</v>
      </c>
      <c r="C591" s="130">
        <f t="shared" si="19"/>
        <v>88.888888888888886</v>
      </c>
      <c r="D591" s="129">
        <v>34</v>
      </c>
      <c r="E591" s="131">
        <f t="shared" si="18"/>
        <v>1.0625</v>
      </c>
    </row>
    <row r="592" spans="1:5">
      <c r="A592" s="128">
        <v>432823</v>
      </c>
      <c r="B592" s="129">
        <v>32</v>
      </c>
      <c r="C592" s="130">
        <f t="shared" si="19"/>
        <v>88.888888888888886</v>
      </c>
      <c r="D592" s="129">
        <v>34</v>
      </c>
      <c r="E592" s="131">
        <f t="shared" si="18"/>
        <v>1.0625</v>
      </c>
    </row>
    <row r="593" spans="1:5">
      <c r="A593" s="128">
        <v>433008</v>
      </c>
      <c r="B593" s="129">
        <v>32</v>
      </c>
      <c r="C593" s="130">
        <f t="shared" si="19"/>
        <v>88.888888888888886</v>
      </c>
      <c r="D593" s="129">
        <v>34</v>
      </c>
      <c r="E593" s="131">
        <f t="shared" si="18"/>
        <v>1.0625</v>
      </c>
    </row>
    <row r="594" spans="1:5">
      <c r="A594" s="128">
        <v>433570</v>
      </c>
      <c r="B594" s="129">
        <v>32</v>
      </c>
      <c r="C594" s="130">
        <f t="shared" si="19"/>
        <v>88.888888888888886</v>
      </c>
      <c r="D594" s="129">
        <v>34</v>
      </c>
      <c r="E594" s="131">
        <f t="shared" si="18"/>
        <v>1.0625</v>
      </c>
    </row>
    <row r="595" spans="1:5">
      <c r="A595" s="128">
        <v>433782</v>
      </c>
      <c r="B595" s="129">
        <v>32</v>
      </c>
      <c r="C595" s="130">
        <f t="shared" si="19"/>
        <v>88.888888888888886</v>
      </c>
      <c r="D595" s="129">
        <v>34</v>
      </c>
      <c r="E595" s="131">
        <f t="shared" si="18"/>
        <v>1.0625</v>
      </c>
    </row>
    <row r="596" spans="1:5">
      <c r="A596" s="128">
        <v>433786</v>
      </c>
      <c r="B596" s="129">
        <v>32</v>
      </c>
      <c r="C596" s="130">
        <f t="shared" si="19"/>
        <v>88.888888888888886</v>
      </c>
      <c r="D596" s="129">
        <v>34</v>
      </c>
      <c r="E596" s="131">
        <f t="shared" si="18"/>
        <v>1.0625</v>
      </c>
    </row>
    <row r="597" spans="1:5">
      <c r="A597" s="128">
        <v>434224</v>
      </c>
      <c r="B597" s="129">
        <v>32</v>
      </c>
      <c r="C597" s="130">
        <f t="shared" si="19"/>
        <v>88.888888888888886</v>
      </c>
      <c r="D597" s="129">
        <v>34</v>
      </c>
      <c r="E597" s="131">
        <f t="shared" si="18"/>
        <v>1.0625</v>
      </c>
    </row>
    <row r="598" spans="1:5">
      <c r="A598" s="128">
        <v>432558</v>
      </c>
      <c r="B598" s="129">
        <v>31</v>
      </c>
      <c r="C598" s="130">
        <f t="shared" si="19"/>
        <v>86.111111111111114</v>
      </c>
      <c r="D598" s="129">
        <v>33</v>
      </c>
      <c r="E598" s="131">
        <f t="shared" si="18"/>
        <v>1.064516129032258</v>
      </c>
    </row>
    <row r="599" spans="1:5">
      <c r="A599" s="128">
        <v>432914</v>
      </c>
      <c r="B599" s="129">
        <v>31</v>
      </c>
      <c r="C599" s="130">
        <f t="shared" si="19"/>
        <v>86.111111111111114</v>
      </c>
      <c r="D599" s="129">
        <v>33</v>
      </c>
      <c r="E599" s="131">
        <f t="shared" si="18"/>
        <v>1.064516129032258</v>
      </c>
    </row>
    <row r="600" spans="1:5">
      <c r="A600" s="128">
        <v>433180</v>
      </c>
      <c r="B600" s="129">
        <v>31</v>
      </c>
      <c r="C600" s="130">
        <f t="shared" si="19"/>
        <v>86.111111111111114</v>
      </c>
      <c r="D600" s="129">
        <v>33</v>
      </c>
      <c r="E600" s="131">
        <f t="shared" si="18"/>
        <v>1.064516129032258</v>
      </c>
    </row>
    <row r="601" spans="1:5">
      <c r="A601" s="128">
        <v>433185</v>
      </c>
      <c r="B601" s="129">
        <v>31</v>
      </c>
      <c r="C601" s="130">
        <f t="shared" si="19"/>
        <v>86.111111111111114</v>
      </c>
      <c r="D601" s="129">
        <v>33</v>
      </c>
      <c r="E601" s="131">
        <f t="shared" si="18"/>
        <v>1.064516129032258</v>
      </c>
    </row>
    <row r="602" spans="1:5">
      <c r="A602" s="128">
        <v>433519</v>
      </c>
      <c r="B602" s="129">
        <v>31</v>
      </c>
      <c r="C602" s="130">
        <f t="shared" si="19"/>
        <v>86.111111111111114</v>
      </c>
      <c r="D602" s="129">
        <v>33</v>
      </c>
      <c r="E602" s="131">
        <f t="shared" si="18"/>
        <v>1.064516129032258</v>
      </c>
    </row>
    <row r="603" spans="1:5">
      <c r="A603" s="128">
        <v>434329</v>
      </c>
      <c r="B603" s="129">
        <v>31</v>
      </c>
      <c r="C603" s="130">
        <f t="shared" si="19"/>
        <v>86.111111111111114</v>
      </c>
      <c r="D603" s="129">
        <v>33</v>
      </c>
      <c r="E603" s="131">
        <f t="shared" si="18"/>
        <v>1.064516129032258</v>
      </c>
    </row>
    <row r="604" spans="1:5">
      <c r="A604" s="128">
        <v>434521</v>
      </c>
      <c r="B604" s="129">
        <v>31</v>
      </c>
      <c r="C604" s="130">
        <f t="shared" si="19"/>
        <v>86.111111111111114</v>
      </c>
      <c r="D604" s="129">
        <v>33</v>
      </c>
      <c r="E604" s="131">
        <f t="shared" si="18"/>
        <v>1.064516129032258</v>
      </c>
    </row>
    <row r="605" spans="1:5">
      <c r="A605" s="128">
        <v>434995</v>
      </c>
      <c r="B605" s="129">
        <v>31</v>
      </c>
      <c r="C605" s="130">
        <f t="shared" si="19"/>
        <v>86.111111111111114</v>
      </c>
      <c r="D605" s="129">
        <v>33</v>
      </c>
      <c r="E605" s="131">
        <f t="shared" si="18"/>
        <v>1.064516129032258</v>
      </c>
    </row>
    <row r="606" spans="1:5">
      <c r="A606" s="128">
        <v>435275</v>
      </c>
      <c r="B606" s="129">
        <v>31</v>
      </c>
      <c r="C606" s="130">
        <f t="shared" si="19"/>
        <v>86.111111111111114</v>
      </c>
      <c r="D606" s="129">
        <v>33</v>
      </c>
      <c r="E606" s="131">
        <f t="shared" si="18"/>
        <v>1.064516129032258</v>
      </c>
    </row>
    <row r="607" spans="1:5">
      <c r="A607" s="128">
        <v>432058</v>
      </c>
      <c r="B607" s="129">
        <v>30</v>
      </c>
      <c r="C607" s="130">
        <f t="shared" si="19"/>
        <v>83.333333333333329</v>
      </c>
      <c r="D607" s="129">
        <v>32</v>
      </c>
      <c r="E607" s="131">
        <f t="shared" si="18"/>
        <v>1.0666666666666667</v>
      </c>
    </row>
    <row r="608" spans="1:5">
      <c r="A608" s="128">
        <v>434614</v>
      </c>
      <c r="B608" s="129">
        <v>30</v>
      </c>
      <c r="C608" s="130">
        <f t="shared" si="19"/>
        <v>83.333333333333329</v>
      </c>
      <c r="D608" s="129">
        <v>32</v>
      </c>
      <c r="E608" s="131">
        <f t="shared" si="18"/>
        <v>1.0666666666666667</v>
      </c>
    </row>
    <row r="609" spans="1:5">
      <c r="A609" s="128">
        <v>434648</v>
      </c>
      <c r="B609" s="129">
        <v>30</v>
      </c>
      <c r="C609" s="130">
        <f t="shared" si="19"/>
        <v>83.333333333333329</v>
      </c>
      <c r="D609" s="129">
        <v>32</v>
      </c>
      <c r="E609" s="131">
        <f t="shared" si="18"/>
        <v>1.0666666666666667</v>
      </c>
    </row>
    <row r="610" spans="1:5">
      <c r="A610" s="128">
        <v>434658</v>
      </c>
      <c r="B610" s="129">
        <v>30</v>
      </c>
      <c r="C610" s="130">
        <f t="shared" si="19"/>
        <v>83.333333333333329</v>
      </c>
      <c r="D610" s="129">
        <v>32</v>
      </c>
      <c r="E610" s="131">
        <f t="shared" si="18"/>
        <v>1.0666666666666667</v>
      </c>
    </row>
    <row r="611" spans="1:5">
      <c r="A611" s="128">
        <v>431207</v>
      </c>
      <c r="B611" s="129">
        <v>29</v>
      </c>
      <c r="C611" s="130">
        <f t="shared" si="19"/>
        <v>80.555555555555557</v>
      </c>
      <c r="D611" s="129">
        <v>31</v>
      </c>
      <c r="E611" s="131">
        <f t="shared" si="18"/>
        <v>1.0689655172413792</v>
      </c>
    </row>
    <row r="612" spans="1:5">
      <c r="A612" s="128">
        <v>431451</v>
      </c>
      <c r="B612" s="129">
        <v>29</v>
      </c>
      <c r="C612" s="130">
        <f t="shared" si="19"/>
        <v>80.555555555555557</v>
      </c>
      <c r="D612" s="129">
        <v>31</v>
      </c>
      <c r="E612" s="131">
        <f t="shared" si="18"/>
        <v>1.0689655172413792</v>
      </c>
    </row>
    <row r="613" spans="1:5">
      <c r="A613" s="128">
        <v>431532</v>
      </c>
      <c r="B613" s="129">
        <v>29</v>
      </c>
      <c r="C613" s="130">
        <f t="shared" si="19"/>
        <v>80.555555555555557</v>
      </c>
      <c r="D613" s="129">
        <v>31</v>
      </c>
      <c r="E613" s="131">
        <f t="shared" si="18"/>
        <v>1.0689655172413792</v>
      </c>
    </row>
    <row r="614" spans="1:5">
      <c r="A614" s="128">
        <v>432822</v>
      </c>
      <c r="B614" s="129">
        <v>29</v>
      </c>
      <c r="C614" s="130">
        <f t="shared" si="19"/>
        <v>80.555555555555557</v>
      </c>
      <c r="D614" s="129">
        <v>31</v>
      </c>
      <c r="E614" s="131">
        <f t="shared" si="18"/>
        <v>1.0689655172413792</v>
      </c>
    </row>
    <row r="615" spans="1:5">
      <c r="A615" s="128">
        <v>434170</v>
      </c>
      <c r="B615" s="129">
        <v>29</v>
      </c>
      <c r="C615" s="130">
        <f t="shared" si="19"/>
        <v>80.555555555555557</v>
      </c>
      <c r="D615" s="129">
        <v>31</v>
      </c>
      <c r="E615" s="131">
        <f t="shared" si="18"/>
        <v>1.0689655172413792</v>
      </c>
    </row>
    <row r="616" spans="1:5">
      <c r="A616" s="128">
        <v>434531</v>
      </c>
      <c r="B616" s="129">
        <v>29</v>
      </c>
      <c r="C616" s="130">
        <f t="shared" si="19"/>
        <v>80.555555555555557</v>
      </c>
      <c r="D616" s="129">
        <v>31</v>
      </c>
      <c r="E616" s="131">
        <f t="shared" si="18"/>
        <v>1.0689655172413792</v>
      </c>
    </row>
    <row r="617" spans="1:5">
      <c r="A617" s="128">
        <v>435139</v>
      </c>
      <c r="B617" s="129">
        <v>29</v>
      </c>
      <c r="C617" s="130">
        <f t="shared" si="19"/>
        <v>80.555555555555557</v>
      </c>
      <c r="D617" s="129">
        <v>31</v>
      </c>
      <c r="E617" s="131">
        <f t="shared" si="18"/>
        <v>1.0689655172413792</v>
      </c>
    </row>
    <row r="618" spans="1:5">
      <c r="A618" s="128">
        <v>431206</v>
      </c>
      <c r="B618" s="129">
        <v>36</v>
      </c>
      <c r="C618" s="130">
        <f t="shared" si="19"/>
        <v>100</v>
      </c>
      <c r="D618" s="129">
        <v>39</v>
      </c>
      <c r="E618" s="131">
        <f t="shared" si="18"/>
        <v>1.0833333333333333</v>
      </c>
    </row>
    <row r="619" spans="1:5">
      <c r="A619" s="128">
        <v>431242</v>
      </c>
      <c r="B619" s="129">
        <v>36</v>
      </c>
      <c r="C619" s="130">
        <f t="shared" si="19"/>
        <v>100</v>
      </c>
      <c r="D619" s="129">
        <v>39</v>
      </c>
      <c r="E619" s="131">
        <f t="shared" si="18"/>
        <v>1.0833333333333333</v>
      </c>
    </row>
    <row r="620" spans="1:5">
      <c r="A620" s="128">
        <v>431265</v>
      </c>
      <c r="B620" s="129">
        <v>36</v>
      </c>
      <c r="C620" s="130">
        <f t="shared" si="19"/>
        <v>100</v>
      </c>
      <c r="D620" s="129">
        <v>39</v>
      </c>
      <c r="E620" s="131">
        <f t="shared" si="18"/>
        <v>1.0833333333333333</v>
      </c>
    </row>
    <row r="621" spans="1:5">
      <c r="A621" s="128">
        <v>431274</v>
      </c>
      <c r="B621" s="129">
        <v>36</v>
      </c>
      <c r="C621" s="130">
        <f t="shared" si="19"/>
        <v>100</v>
      </c>
      <c r="D621" s="129">
        <v>39</v>
      </c>
      <c r="E621" s="131">
        <f t="shared" si="18"/>
        <v>1.0833333333333333</v>
      </c>
    </row>
    <row r="622" spans="1:5">
      <c r="A622" s="128">
        <v>431281</v>
      </c>
      <c r="B622" s="129">
        <v>36</v>
      </c>
      <c r="C622" s="130">
        <f t="shared" si="19"/>
        <v>100</v>
      </c>
      <c r="D622" s="129">
        <v>39</v>
      </c>
      <c r="E622" s="131">
        <f t="shared" si="18"/>
        <v>1.0833333333333333</v>
      </c>
    </row>
    <row r="623" spans="1:5">
      <c r="A623" s="128">
        <v>431290</v>
      </c>
      <c r="B623" s="129">
        <v>36</v>
      </c>
      <c r="C623" s="130">
        <f t="shared" si="19"/>
        <v>100</v>
      </c>
      <c r="D623" s="129">
        <v>39</v>
      </c>
      <c r="E623" s="131">
        <f t="shared" si="18"/>
        <v>1.0833333333333333</v>
      </c>
    </row>
    <row r="624" spans="1:5">
      <c r="A624" s="128">
        <v>431324</v>
      </c>
      <c r="B624" s="129">
        <v>36</v>
      </c>
      <c r="C624" s="130">
        <f t="shared" si="19"/>
        <v>100</v>
      </c>
      <c r="D624" s="129">
        <v>39</v>
      </c>
      <c r="E624" s="131">
        <f t="shared" si="18"/>
        <v>1.0833333333333333</v>
      </c>
    </row>
    <row r="625" spans="1:5">
      <c r="A625" s="128">
        <v>431408</v>
      </c>
      <c r="B625" s="129">
        <v>36</v>
      </c>
      <c r="C625" s="130">
        <f t="shared" si="19"/>
        <v>100</v>
      </c>
      <c r="D625" s="129">
        <v>39</v>
      </c>
      <c r="E625" s="131">
        <f t="shared" si="18"/>
        <v>1.0833333333333333</v>
      </c>
    </row>
    <row r="626" spans="1:5">
      <c r="A626" s="128">
        <v>431488</v>
      </c>
      <c r="B626" s="129">
        <v>36</v>
      </c>
      <c r="C626" s="130">
        <f t="shared" si="19"/>
        <v>100</v>
      </c>
      <c r="D626" s="129">
        <v>39</v>
      </c>
      <c r="E626" s="131">
        <f t="shared" si="18"/>
        <v>1.0833333333333333</v>
      </c>
    </row>
    <row r="627" spans="1:5">
      <c r="A627" s="128">
        <v>431509</v>
      </c>
      <c r="B627" s="129">
        <v>36</v>
      </c>
      <c r="C627" s="130">
        <f t="shared" si="19"/>
        <v>100</v>
      </c>
      <c r="D627" s="129">
        <v>39</v>
      </c>
      <c r="E627" s="131">
        <f t="shared" si="18"/>
        <v>1.0833333333333333</v>
      </c>
    </row>
    <row r="628" spans="1:5">
      <c r="A628" s="128">
        <v>431515</v>
      </c>
      <c r="B628" s="129">
        <v>36</v>
      </c>
      <c r="C628" s="130">
        <f t="shared" si="19"/>
        <v>100</v>
      </c>
      <c r="D628" s="129">
        <v>39</v>
      </c>
      <c r="E628" s="131">
        <f t="shared" si="18"/>
        <v>1.0833333333333333</v>
      </c>
    </row>
    <row r="629" spans="1:5">
      <c r="A629" s="128">
        <v>431549</v>
      </c>
      <c r="B629" s="129">
        <v>36</v>
      </c>
      <c r="C629" s="130">
        <f t="shared" si="19"/>
        <v>100</v>
      </c>
      <c r="D629" s="129">
        <v>39</v>
      </c>
      <c r="E629" s="131">
        <f t="shared" si="18"/>
        <v>1.0833333333333333</v>
      </c>
    </row>
    <row r="630" spans="1:5">
      <c r="A630" s="128">
        <v>431557</v>
      </c>
      <c r="B630" s="129">
        <v>36</v>
      </c>
      <c r="C630" s="130">
        <f t="shared" si="19"/>
        <v>100</v>
      </c>
      <c r="D630" s="129">
        <v>39</v>
      </c>
      <c r="E630" s="131">
        <f t="shared" si="18"/>
        <v>1.0833333333333333</v>
      </c>
    </row>
    <row r="631" spans="1:5">
      <c r="A631" s="128">
        <v>431588</v>
      </c>
      <c r="B631" s="129">
        <v>36</v>
      </c>
      <c r="C631" s="130">
        <f t="shared" si="19"/>
        <v>100</v>
      </c>
      <c r="D631" s="129">
        <v>39</v>
      </c>
      <c r="E631" s="131">
        <f t="shared" si="18"/>
        <v>1.0833333333333333</v>
      </c>
    </row>
    <row r="632" spans="1:5">
      <c r="A632" s="128">
        <v>431600</v>
      </c>
      <c r="B632" s="129">
        <v>36</v>
      </c>
      <c r="C632" s="130">
        <f t="shared" si="19"/>
        <v>100</v>
      </c>
      <c r="D632" s="129">
        <v>39</v>
      </c>
      <c r="E632" s="131">
        <f t="shared" si="18"/>
        <v>1.0833333333333333</v>
      </c>
    </row>
    <row r="633" spans="1:5">
      <c r="A633" s="128">
        <v>431621</v>
      </c>
      <c r="B633" s="129">
        <v>36</v>
      </c>
      <c r="C633" s="130">
        <f t="shared" si="19"/>
        <v>100</v>
      </c>
      <c r="D633" s="129">
        <v>39</v>
      </c>
      <c r="E633" s="131">
        <f t="shared" si="18"/>
        <v>1.0833333333333333</v>
      </c>
    </row>
    <row r="634" spans="1:5">
      <c r="A634" s="128">
        <v>431640</v>
      </c>
      <c r="B634" s="129">
        <v>36</v>
      </c>
      <c r="C634" s="130">
        <f t="shared" si="19"/>
        <v>100</v>
      </c>
      <c r="D634" s="129">
        <v>39</v>
      </c>
      <c r="E634" s="131">
        <f t="shared" si="18"/>
        <v>1.0833333333333333</v>
      </c>
    </row>
    <row r="635" spans="1:5">
      <c r="A635" s="128">
        <v>431663</v>
      </c>
      <c r="B635" s="129">
        <v>36</v>
      </c>
      <c r="C635" s="130">
        <f t="shared" si="19"/>
        <v>100</v>
      </c>
      <c r="D635" s="129">
        <v>39</v>
      </c>
      <c r="E635" s="131">
        <f t="shared" si="18"/>
        <v>1.0833333333333333</v>
      </c>
    </row>
    <row r="636" spans="1:5">
      <c r="A636" s="128">
        <v>431733</v>
      </c>
      <c r="B636" s="129">
        <v>36</v>
      </c>
      <c r="C636" s="130">
        <f t="shared" si="19"/>
        <v>100</v>
      </c>
      <c r="D636" s="129">
        <v>39</v>
      </c>
      <c r="E636" s="131">
        <f t="shared" si="18"/>
        <v>1.0833333333333333</v>
      </c>
    </row>
    <row r="637" spans="1:5">
      <c r="A637" s="128">
        <v>431753</v>
      </c>
      <c r="B637" s="129">
        <v>36</v>
      </c>
      <c r="C637" s="130">
        <f t="shared" si="19"/>
        <v>100</v>
      </c>
      <c r="D637" s="129">
        <v>39</v>
      </c>
      <c r="E637" s="131">
        <f t="shared" si="18"/>
        <v>1.0833333333333333</v>
      </c>
    </row>
    <row r="638" spans="1:5">
      <c r="A638" s="128">
        <v>431755</v>
      </c>
      <c r="B638" s="129">
        <v>36</v>
      </c>
      <c r="C638" s="130">
        <f t="shared" si="19"/>
        <v>100</v>
      </c>
      <c r="D638" s="129">
        <v>39</v>
      </c>
      <c r="E638" s="131">
        <f t="shared" si="18"/>
        <v>1.0833333333333333</v>
      </c>
    </row>
    <row r="639" spans="1:5">
      <c r="A639" s="128">
        <v>431766</v>
      </c>
      <c r="B639" s="129">
        <v>36</v>
      </c>
      <c r="C639" s="130">
        <f t="shared" si="19"/>
        <v>100</v>
      </c>
      <c r="D639" s="129">
        <v>39</v>
      </c>
      <c r="E639" s="131">
        <f t="shared" si="18"/>
        <v>1.0833333333333333</v>
      </c>
    </row>
    <row r="640" spans="1:5">
      <c r="A640" s="128">
        <v>431834</v>
      </c>
      <c r="B640" s="129">
        <v>36</v>
      </c>
      <c r="C640" s="130">
        <f t="shared" si="19"/>
        <v>100</v>
      </c>
      <c r="D640" s="129">
        <v>39</v>
      </c>
      <c r="E640" s="131">
        <f t="shared" si="18"/>
        <v>1.0833333333333333</v>
      </c>
    </row>
    <row r="641" spans="1:5">
      <c r="A641" s="128">
        <v>431850</v>
      </c>
      <c r="B641" s="129">
        <v>36</v>
      </c>
      <c r="C641" s="130">
        <f t="shared" si="19"/>
        <v>100</v>
      </c>
      <c r="D641" s="129">
        <v>39</v>
      </c>
      <c r="E641" s="131">
        <f t="shared" si="18"/>
        <v>1.0833333333333333</v>
      </c>
    </row>
    <row r="642" spans="1:5">
      <c r="A642" s="128">
        <v>431886</v>
      </c>
      <c r="B642" s="129">
        <v>36</v>
      </c>
      <c r="C642" s="130">
        <f t="shared" si="19"/>
        <v>100</v>
      </c>
      <c r="D642" s="129">
        <v>39</v>
      </c>
      <c r="E642" s="131">
        <f t="shared" si="18"/>
        <v>1.0833333333333333</v>
      </c>
    </row>
    <row r="643" spans="1:5">
      <c r="A643" s="128">
        <v>431929</v>
      </c>
      <c r="B643" s="129">
        <v>36</v>
      </c>
      <c r="C643" s="130">
        <f t="shared" si="19"/>
        <v>100</v>
      </c>
      <c r="D643" s="129">
        <v>39</v>
      </c>
      <c r="E643" s="131">
        <f t="shared" si="18"/>
        <v>1.0833333333333333</v>
      </c>
    </row>
    <row r="644" spans="1:5">
      <c r="A644" s="128">
        <v>431944</v>
      </c>
      <c r="B644" s="129">
        <v>36</v>
      </c>
      <c r="C644" s="130">
        <f t="shared" si="19"/>
        <v>100</v>
      </c>
      <c r="D644" s="129">
        <v>39</v>
      </c>
      <c r="E644" s="131">
        <f t="shared" ref="E644:E707" si="20">D644/B644</f>
        <v>1.0833333333333333</v>
      </c>
    </row>
    <row r="645" spans="1:5">
      <c r="A645" s="128">
        <v>431980</v>
      </c>
      <c r="B645" s="129">
        <v>36</v>
      </c>
      <c r="C645" s="130">
        <f t="shared" ref="C645:C708" si="21">B645*100/36</f>
        <v>100</v>
      </c>
      <c r="D645" s="129">
        <v>39</v>
      </c>
      <c r="E645" s="131">
        <f t="shared" si="20"/>
        <v>1.0833333333333333</v>
      </c>
    </row>
    <row r="646" spans="1:5">
      <c r="A646" s="128">
        <v>432000</v>
      </c>
      <c r="B646" s="129">
        <v>36</v>
      </c>
      <c r="C646" s="130">
        <f t="shared" si="21"/>
        <v>100</v>
      </c>
      <c r="D646" s="129">
        <v>39</v>
      </c>
      <c r="E646" s="131">
        <f t="shared" si="20"/>
        <v>1.0833333333333333</v>
      </c>
    </row>
    <row r="647" spans="1:5">
      <c r="A647" s="128">
        <v>432022</v>
      </c>
      <c r="B647" s="129">
        <v>36</v>
      </c>
      <c r="C647" s="130">
        <f t="shared" si="21"/>
        <v>100</v>
      </c>
      <c r="D647" s="129">
        <v>39</v>
      </c>
      <c r="E647" s="131">
        <f t="shared" si="20"/>
        <v>1.0833333333333333</v>
      </c>
    </row>
    <row r="648" spans="1:5">
      <c r="A648" s="128">
        <v>432060</v>
      </c>
      <c r="B648" s="129">
        <v>36</v>
      </c>
      <c r="C648" s="130">
        <f t="shared" si="21"/>
        <v>100</v>
      </c>
      <c r="D648" s="129">
        <v>39</v>
      </c>
      <c r="E648" s="131">
        <f t="shared" si="20"/>
        <v>1.0833333333333333</v>
      </c>
    </row>
    <row r="649" spans="1:5">
      <c r="A649" s="128">
        <v>432063</v>
      </c>
      <c r="B649" s="129">
        <v>36</v>
      </c>
      <c r="C649" s="130">
        <f t="shared" si="21"/>
        <v>100</v>
      </c>
      <c r="D649" s="129">
        <v>39</v>
      </c>
      <c r="E649" s="131">
        <f t="shared" si="20"/>
        <v>1.0833333333333333</v>
      </c>
    </row>
    <row r="650" spans="1:5">
      <c r="A650" s="128">
        <v>432107</v>
      </c>
      <c r="B650" s="129">
        <v>36</v>
      </c>
      <c r="C650" s="130">
        <f t="shared" si="21"/>
        <v>100</v>
      </c>
      <c r="D650" s="129">
        <v>39</v>
      </c>
      <c r="E650" s="131">
        <f t="shared" si="20"/>
        <v>1.0833333333333333</v>
      </c>
    </row>
    <row r="651" spans="1:5">
      <c r="A651" s="128">
        <v>432126</v>
      </c>
      <c r="B651" s="129">
        <v>36</v>
      </c>
      <c r="C651" s="130">
        <f t="shared" si="21"/>
        <v>100</v>
      </c>
      <c r="D651" s="129">
        <v>39</v>
      </c>
      <c r="E651" s="131">
        <f t="shared" si="20"/>
        <v>1.0833333333333333</v>
      </c>
    </row>
    <row r="652" spans="1:5">
      <c r="A652" s="128">
        <v>432164</v>
      </c>
      <c r="B652" s="129">
        <v>36</v>
      </c>
      <c r="C652" s="130">
        <f t="shared" si="21"/>
        <v>100</v>
      </c>
      <c r="D652" s="129">
        <v>39</v>
      </c>
      <c r="E652" s="131">
        <f t="shared" si="20"/>
        <v>1.0833333333333333</v>
      </c>
    </row>
    <row r="653" spans="1:5">
      <c r="A653" s="128">
        <v>432166</v>
      </c>
      <c r="B653" s="129">
        <v>36</v>
      </c>
      <c r="C653" s="130">
        <f t="shared" si="21"/>
        <v>100</v>
      </c>
      <c r="D653" s="129">
        <v>39</v>
      </c>
      <c r="E653" s="131">
        <f t="shared" si="20"/>
        <v>1.0833333333333333</v>
      </c>
    </row>
    <row r="654" spans="1:5">
      <c r="A654" s="128">
        <v>432183</v>
      </c>
      <c r="B654" s="129">
        <v>36</v>
      </c>
      <c r="C654" s="130">
        <f t="shared" si="21"/>
        <v>100</v>
      </c>
      <c r="D654" s="129">
        <v>39</v>
      </c>
      <c r="E654" s="131">
        <f t="shared" si="20"/>
        <v>1.0833333333333333</v>
      </c>
    </row>
    <row r="655" spans="1:5">
      <c r="A655" s="128">
        <v>432255</v>
      </c>
      <c r="B655" s="129">
        <v>36</v>
      </c>
      <c r="C655" s="130">
        <f t="shared" si="21"/>
        <v>100</v>
      </c>
      <c r="D655" s="129">
        <v>39</v>
      </c>
      <c r="E655" s="131">
        <f t="shared" si="20"/>
        <v>1.0833333333333333</v>
      </c>
    </row>
    <row r="656" spans="1:5">
      <c r="A656" s="128">
        <v>432263</v>
      </c>
      <c r="B656" s="129">
        <v>36</v>
      </c>
      <c r="C656" s="130">
        <f t="shared" si="21"/>
        <v>100</v>
      </c>
      <c r="D656" s="129">
        <v>39</v>
      </c>
      <c r="E656" s="131">
        <f t="shared" si="20"/>
        <v>1.0833333333333333</v>
      </c>
    </row>
    <row r="657" spans="1:5">
      <c r="A657" s="128">
        <v>432264</v>
      </c>
      <c r="B657" s="129">
        <v>36</v>
      </c>
      <c r="C657" s="130">
        <f t="shared" si="21"/>
        <v>100</v>
      </c>
      <c r="D657" s="129">
        <v>39</v>
      </c>
      <c r="E657" s="131">
        <f t="shared" si="20"/>
        <v>1.0833333333333333</v>
      </c>
    </row>
    <row r="658" spans="1:5">
      <c r="A658" s="128">
        <v>432267</v>
      </c>
      <c r="B658" s="129">
        <v>36</v>
      </c>
      <c r="C658" s="130">
        <f t="shared" si="21"/>
        <v>100</v>
      </c>
      <c r="D658" s="129">
        <v>39</v>
      </c>
      <c r="E658" s="131">
        <f t="shared" si="20"/>
        <v>1.0833333333333333</v>
      </c>
    </row>
    <row r="659" spans="1:5">
      <c r="A659" s="128">
        <v>432392</v>
      </c>
      <c r="B659" s="129">
        <v>36</v>
      </c>
      <c r="C659" s="130">
        <f t="shared" si="21"/>
        <v>100</v>
      </c>
      <c r="D659" s="129">
        <v>39</v>
      </c>
      <c r="E659" s="131">
        <f t="shared" si="20"/>
        <v>1.0833333333333333</v>
      </c>
    </row>
    <row r="660" spans="1:5">
      <c r="A660" s="128">
        <v>432464</v>
      </c>
      <c r="B660" s="129">
        <v>36</v>
      </c>
      <c r="C660" s="130">
        <f t="shared" si="21"/>
        <v>100</v>
      </c>
      <c r="D660" s="129">
        <v>39</v>
      </c>
      <c r="E660" s="131">
        <f t="shared" si="20"/>
        <v>1.0833333333333333</v>
      </c>
    </row>
    <row r="661" spans="1:5">
      <c r="A661" s="128">
        <v>432503</v>
      </c>
      <c r="B661" s="129">
        <v>36</v>
      </c>
      <c r="C661" s="130">
        <f t="shared" si="21"/>
        <v>100</v>
      </c>
      <c r="D661" s="129">
        <v>39</v>
      </c>
      <c r="E661" s="131">
        <f t="shared" si="20"/>
        <v>1.0833333333333333</v>
      </c>
    </row>
    <row r="662" spans="1:5">
      <c r="A662" s="128">
        <v>432545</v>
      </c>
      <c r="B662" s="129">
        <v>36</v>
      </c>
      <c r="C662" s="130">
        <f t="shared" si="21"/>
        <v>100</v>
      </c>
      <c r="D662" s="129">
        <v>39</v>
      </c>
      <c r="E662" s="131">
        <f t="shared" si="20"/>
        <v>1.0833333333333333</v>
      </c>
    </row>
    <row r="663" spans="1:5">
      <c r="A663" s="128">
        <v>432570</v>
      </c>
      <c r="B663" s="129">
        <v>36</v>
      </c>
      <c r="C663" s="130">
        <f t="shared" si="21"/>
        <v>100</v>
      </c>
      <c r="D663" s="129">
        <v>39</v>
      </c>
      <c r="E663" s="131">
        <f t="shared" si="20"/>
        <v>1.0833333333333333</v>
      </c>
    </row>
    <row r="664" spans="1:5">
      <c r="A664" s="128">
        <v>432572</v>
      </c>
      <c r="B664" s="129">
        <v>36</v>
      </c>
      <c r="C664" s="130">
        <f t="shared" si="21"/>
        <v>100</v>
      </c>
      <c r="D664" s="129">
        <v>39</v>
      </c>
      <c r="E664" s="131">
        <f t="shared" si="20"/>
        <v>1.0833333333333333</v>
      </c>
    </row>
    <row r="665" spans="1:5">
      <c r="A665" s="128">
        <v>432633</v>
      </c>
      <c r="B665" s="129">
        <v>36</v>
      </c>
      <c r="C665" s="130">
        <f t="shared" si="21"/>
        <v>100</v>
      </c>
      <c r="D665" s="129">
        <v>39</v>
      </c>
      <c r="E665" s="131">
        <f t="shared" si="20"/>
        <v>1.0833333333333333</v>
      </c>
    </row>
    <row r="666" spans="1:5">
      <c r="A666" s="128">
        <v>432638</v>
      </c>
      <c r="B666" s="129">
        <v>36</v>
      </c>
      <c r="C666" s="130">
        <f t="shared" si="21"/>
        <v>100</v>
      </c>
      <c r="D666" s="129">
        <v>39</v>
      </c>
      <c r="E666" s="131">
        <f t="shared" si="20"/>
        <v>1.0833333333333333</v>
      </c>
    </row>
    <row r="667" spans="1:5">
      <c r="A667" s="128">
        <v>432647</v>
      </c>
      <c r="B667" s="129">
        <v>36</v>
      </c>
      <c r="C667" s="130">
        <f t="shared" si="21"/>
        <v>100</v>
      </c>
      <c r="D667" s="129">
        <v>39</v>
      </c>
      <c r="E667" s="131">
        <f t="shared" si="20"/>
        <v>1.0833333333333333</v>
      </c>
    </row>
    <row r="668" spans="1:5">
      <c r="A668" s="128">
        <v>432662</v>
      </c>
      <c r="B668" s="129">
        <v>36</v>
      </c>
      <c r="C668" s="130">
        <f t="shared" si="21"/>
        <v>100</v>
      </c>
      <c r="D668" s="129">
        <v>39</v>
      </c>
      <c r="E668" s="131">
        <f t="shared" si="20"/>
        <v>1.0833333333333333</v>
      </c>
    </row>
    <row r="669" spans="1:5">
      <c r="A669" s="128">
        <v>432707</v>
      </c>
      <c r="B669" s="129">
        <v>36</v>
      </c>
      <c r="C669" s="130">
        <f t="shared" si="21"/>
        <v>100</v>
      </c>
      <c r="D669" s="129">
        <v>39</v>
      </c>
      <c r="E669" s="131">
        <f t="shared" si="20"/>
        <v>1.0833333333333333</v>
      </c>
    </row>
    <row r="670" spans="1:5">
      <c r="A670" s="128">
        <v>432806</v>
      </c>
      <c r="B670" s="129">
        <v>36</v>
      </c>
      <c r="C670" s="130">
        <f t="shared" si="21"/>
        <v>100</v>
      </c>
      <c r="D670" s="129">
        <v>39</v>
      </c>
      <c r="E670" s="131">
        <f t="shared" si="20"/>
        <v>1.0833333333333333</v>
      </c>
    </row>
    <row r="671" spans="1:5">
      <c r="A671" s="128">
        <v>432813</v>
      </c>
      <c r="B671" s="129">
        <v>36</v>
      </c>
      <c r="C671" s="130">
        <f t="shared" si="21"/>
        <v>100</v>
      </c>
      <c r="D671" s="129">
        <v>39</v>
      </c>
      <c r="E671" s="131">
        <f t="shared" si="20"/>
        <v>1.0833333333333333</v>
      </c>
    </row>
    <row r="672" spans="1:5">
      <c r="A672" s="128">
        <v>432836</v>
      </c>
      <c r="B672" s="129">
        <v>36</v>
      </c>
      <c r="C672" s="130">
        <f t="shared" si="21"/>
        <v>100</v>
      </c>
      <c r="D672" s="129">
        <v>39</v>
      </c>
      <c r="E672" s="131">
        <f t="shared" si="20"/>
        <v>1.0833333333333333</v>
      </c>
    </row>
    <row r="673" spans="1:5">
      <c r="A673" s="128">
        <v>432875</v>
      </c>
      <c r="B673" s="129">
        <v>36</v>
      </c>
      <c r="C673" s="130">
        <f t="shared" si="21"/>
        <v>100</v>
      </c>
      <c r="D673" s="129">
        <v>39</v>
      </c>
      <c r="E673" s="131">
        <f t="shared" si="20"/>
        <v>1.0833333333333333</v>
      </c>
    </row>
    <row r="674" spans="1:5">
      <c r="A674" s="128">
        <v>432898</v>
      </c>
      <c r="B674" s="129">
        <v>36</v>
      </c>
      <c r="C674" s="130">
        <f t="shared" si="21"/>
        <v>100</v>
      </c>
      <c r="D674" s="129">
        <v>39</v>
      </c>
      <c r="E674" s="131">
        <f t="shared" si="20"/>
        <v>1.0833333333333333</v>
      </c>
    </row>
    <row r="675" spans="1:5">
      <c r="A675" s="128">
        <v>432955</v>
      </c>
      <c r="B675" s="129">
        <v>36</v>
      </c>
      <c r="C675" s="130">
        <f t="shared" si="21"/>
        <v>100</v>
      </c>
      <c r="D675" s="129">
        <v>39</v>
      </c>
      <c r="E675" s="131">
        <f t="shared" si="20"/>
        <v>1.0833333333333333</v>
      </c>
    </row>
    <row r="676" spans="1:5">
      <c r="A676" s="128">
        <v>432963</v>
      </c>
      <c r="B676" s="129">
        <v>36</v>
      </c>
      <c r="C676" s="130">
        <f t="shared" si="21"/>
        <v>100</v>
      </c>
      <c r="D676" s="129">
        <v>39</v>
      </c>
      <c r="E676" s="131">
        <f t="shared" si="20"/>
        <v>1.0833333333333333</v>
      </c>
    </row>
    <row r="677" spans="1:5">
      <c r="A677" s="128">
        <v>433063</v>
      </c>
      <c r="B677" s="129">
        <v>36</v>
      </c>
      <c r="C677" s="130">
        <f t="shared" si="21"/>
        <v>100</v>
      </c>
      <c r="D677" s="129">
        <v>39</v>
      </c>
      <c r="E677" s="131">
        <f t="shared" si="20"/>
        <v>1.0833333333333333</v>
      </c>
    </row>
    <row r="678" spans="1:5">
      <c r="A678" s="128">
        <v>433189</v>
      </c>
      <c r="B678" s="129">
        <v>36</v>
      </c>
      <c r="C678" s="130">
        <f t="shared" si="21"/>
        <v>100</v>
      </c>
      <c r="D678" s="129">
        <v>39</v>
      </c>
      <c r="E678" s="131">
        <f t="shared" si="20"/>
        <v>1.0833333333333333</v>
      </c>
    </row>
    <row r="679" spans="1:5">
      <c r="A679" s="128">
        <v>433241</v>
      </c>
      <c r="B679" s="129">
        <v>36</v>
      </c>
      <c r="C679" s="130">
        <f t="shared" si="21"/>
        <v>100</v>
      </c>
      <c r="D679" s="129">
        <v>39</v>
      </c>
      <c r="E679" s="131">
        <f t="shared" si="20"/>
        <v>1.0833333333333333</v>
      </c>
    </row>
    <row r="680" spans="1:5">
      <c r="A680" s="128">
        <v>433373</v>
      </c>
      <c r="B680" s="129">
        <v>36</v>
      </c>
      <c r="C680" s="130">
        <f t="shared" si="21"/>
        <v>100</v>
      </c>
      <c r="D680" s="129">
        <v>39</v>
      </c>
      <c r="E680" s="131">
        <f t="shared" si="20"/>
        <v>1.0833333333333333</v>
      </c>
    </row>
    <row r="681" spans="1:5">
      <c r="A681" s="128">
        <v>433400</v>
      </c>
      <c r="B681" s="129">
        <v>36</v>
      </c>
      <c r="C681" s="130">
        <f t="shared" si="21"/>
        <v>100</v>
      </c>
      <c r="D681" s="129">
        <v>39</v>
      </c>
      <c r="E681" s="131">
        <f t="shared" si="20"/>
        <v>1.0833333333333333</v>
      </c>
    </row>
    <row r="682" spans="1:5">
      <c r="A682" s="128">
        <v>433472</v>
      </c>
      <c r="B682" s="129">
        <v>36</v>
      </c>
      <c r="C682" s="130">
        <f t="shared" si="21"/>
        <v>100</v>
      </c>
      <c r="D682" s="129">
        <v>39</v>
      </c>
      <c r="E682" s="131">
        <f t="shared" si="20"/>
        <v>1.0833333333333333</v>
      </c>
    </row>
    <row r="683" spans="1:5">
      <c r="A683" s="128">
        <v>433486</v>
      </c>
      <c r="B683" s="129">
        <v>36</v>
      </c>
      <c r="C683" s="130">
        <f t="shared" si="21"/>
        <v>100</v>
      </c>
      <c r="D683" s="129">
        <v>39</v>
      </c>
      <c r="E683" s="131">
        <f t="shared" si="20"/>
        <v>1.0833333333333333</v>
      </c>
    </row>
    <row r="684" spans="1:5">
      <c r="A684" s="128">
        <v>433494</v>
      </c>
      <c r="B684" s="129">
        <v>36</v>
      </c>
      <c r="C684" s="130">
        <f t="shared" si="21"/>
        <v>100</v>
      </c>
      <c r="D684" s="129">
        <v>39</v>
      </c>
      <c r="E684" s="131">
        <f t="shared" si="20"/>
        <v>1.0833333333333333</v>
      </c>
    </row>
    <row r="685" spans="1:5">
      <c r="A685" s="128">
        <v>433496</v>
      </c>
      <c r="B685" s="129">
        <v>36</v>
      </c>
      <c r="C685" s="130">
        <f t="shared" si="21"/>
        <v>100</v>
      </c>
      <c r="D685" s="129">
        <v>39</v>
      </c>
      <c r="E685" s="131">
        <f t="shared" si="20"/>
        <v>1.0833333333333333</v>
      </c>
    </row>
    <row r="686" spans="1:5">
      <c r="A686" s="128">
        <v>433503</v>
      </c>
      <c r="B686" s="129">
        <v>36</v>
      </c>
      <c r="C686" s="130">
        <f t="shared" si="21"/>
        <v>100</v>
      </c>
      <c r="D686" s="129">
        <v>39</v>
      </c>
      <c r="E686" s="131">
        <f t="shared" si="20"/>
        <v>1.0833333333333333</v>
      </c>
    </row>
    <row r="687" spans="1:5">
      <c r="A687" s="128">
        <v>433514</v>
      </c>
      <c r="B687" s="129">
        <v>36</v>
      </c>
      <c r="C687" s="130">
        <f t="shared" si="21"/>
        <v>100</v>
      </c>
      <c r="D687" s="129">
        <v>39</v>
      </c>
      <c r="E687" s="131">
        <f t="shared" si="20"/>
        <v>1.0833333333333333</v>
      </c>
    </row>
    <row r="688" spans="1:5">
      <c r="A688" s="128">
        <v>433560</v>
      </c>
      <c r="B688" s="129">
        <v>36</v>
      </c>
      <c r="C688" s="130">
        <f t="shared" si="21"/>
        <v>100</v>
      </c>
      <c r="D688" s="129">
        <v>39</v>
      </c>
      <c r="E688" s="131">
        <f t="shared" si="20"/>
        <v>1.0833333333333333</v>
      </c>
    </row>
    <row r="689" spans="1:5">
      <c r="A689" s="128">
        <v>433608</v>
      </c>
      <c r="B689" s="129">
        <v>36</v>
      </c>
      <c r="C689" s="130">
        <f t="shared" si="21"/>
        <v>100</v>
      </c>
      <c r="D689" s="129">
        <v>39</v>
      </c>
      <c r="E689" s="131">
        <f t="shared" si="20"/>
        <v>1.0833333333333333</v>
      </c>
    </row>
    <row r="690" spans="1:5">
      <c r="A690" s="128">
        <v>433612</v>
      </c>
      <c r="B690" s="129">
        <v>36</v>
      </c>
      <c r="C690" s="130">
        <f t="shared" si="21"/>
        <v>100</v>
      </c>
      <c r="D690" s="129">
        <v>39</v>
      </c>
      <c r="E690" s="131">
        <f t="shared" si="20"/>
        <v>1.0833333333333333</v>
      </c>
    </row>
    <row r="691" spans="1:5">
      <c r="A691" s="128">
        <v>433631</v>
      </c>
      <c r="B691" s="129">
        <v>36</v>
      </c>
      <c r="C691" s="130">
        <f t="shared" si="21"/>
        <v>100</v>
      </c>
      <c r="D691" s="129">
        <v>39</v>
      </c>
      <c r="E691" s="131">
        <f t="shared" si="20"/>
        <v>1.0833333333333333</v>
      </c>
    </row>
    <row r="692" spans="1:5">
      <c r="A692" s="128">
        <v>433674</v>
      </c>
      <c r="B692" s="129">
        <v>36</v>
      </c>
      <c r="C692" s="130">
        <f t="shared" si="21"/>
        <v>100</v>
      </c>
      <c r="D692" s="129">
        <v>39</v>
      </c>
      <c r="E692" s="131">
        <f t="shared" si="20"/>
        <v>1.0833333333333333</v>
      </c>
    </row>
    <row r="693" spans="1:5">
      <c r="A693" s="128">
        <v>433700</v>
      </c>
      <c r="B693" s="129">
        <v>36</v>
      </c>
      <c r="C693" s="130">
        <f t="shared" si="21"/>
        <v>100</v>
      </c>
      <c r="D693" s="129">
        <v>39</v>
      </c>
      <c r="E693" s="131">
        <f t="shared" si="20"/>
        <v>1.0833333333333333</v>
      </c>
    </row>
    <row r="694" spans="1:5">
      <c r="A694" s="128">
        <v>433723</v>
      </c>
      <c r="B694" s="129">
        <v>36</v>
      </c>
      <c r="C694" s="130">
        <f t="shared" si="21"/>
        <v>100</v>
      </c>
      <c r="D694" s="129">
        <v>39</v>
      </c>
      <c r="E694" s="131">
        <f t="shared" si="20"/>
        <v>1.0833333333333333</v>
      </c>
    </row>
    <row r="695" spans="1:5">
      <c r="A695" s="128">
        <v>433730</v>
      </c>
      <c r="B695" s="129">
        <v>36</v>
      </c>
      <c r="C695" s="130">
        <f t="shared" si="21"/>
        <v>100</v>
      </c>
      <c r="D695" s="129">
        <v>39</v>
      </c>
      <c r="E695" s="131">
        <f t="shared" si="20"/>
        <v>1.0833333333333333</v>
      </c>
    </row>
    <row r="696" spans="1:5">
      <c r="A696" s="128">
        <v>433731</v>
      </c>
      <c r="B696" s="129">
        <v>36</v>
      </c>
      <c r="C696" s="130">
        <f t="shared" si="21"/>
        <v>100</v>
      </c>
      <c r="D696" s="129">
        <v>39</v>
      </c>
      <c r="E696" s="131">
        <f t="shared" si="20"/>
        <v>1.0833333333333333</v>
      </c>
    </row>
    <row r="697" spans="1:5">
      <c r="A697" s="128">
        <v>433778</v>
      </c>
      <c r="B697" s="129">
        <v>36</v>
      </c>
      <c r="C697" s="130">
        <f t="shared" si="21"/>
        <v>100</v>
      </c>
      <c r="D697" s="129">
        <v>39</v>
      </c>
      <c r="E697" s="131">
        <f t="shared" si="20"/>
        <v>1.0833333333333333</v>
      </c>
    </row>
    <row r="698" spans="1:5">
      <c r="A698" s="128">
        <v>433817</v>
      </c>
      <c r="B698" s="129">
        <v>36</v>
      </c>
      <c r="C698" s="130">
        <f t="shared" si="21"/>
        <v>100</v>
      </c>
      <c r="D698" s="129">
        <v>39</v>
      </c>
      <c r="E698" s="131">
        <f t="shared" si="20"/>
        <v>1.0833333333333333</v>
      </c>
    </row>
    <row r="699" spans="1:5">
      <c r="A699" s="128">
        <v>433881</v>
      </c>
      <c r="B699" s="129">
        <v>36</v>
      </c>
      <c r="C699" s="130">
        <f t="shared" si="21"/>
        <v>100</v>
      </c>
      <c r="D699" s="129">
        <v>39</v>
      </c>
      <c r="E699" s="131">
        <f t="shared" si="20"/>
        <v>1.0833333333333333</v>
      </c>
    </row>
    <row r="700" spans="1:5">
      <c r="A700" s="128">
        <v>433984</v>
      </c>
      <c r="B700" s="129">
        <v>36</v>
      </c>
      <c r="C700" s="130">
        <f t="shared" si="21"/>
        <v>100</v>
      </c>
      <c r="D700" s="129">
        <v>39</v>
      </c>
      <c r="E700" s="131">
        <f t="shared" si="20"/>
        <v>1.0833333333333333</v>
      </c>
    </row>
    <row r="701" spans="1:5">
      <c r="A701" s="128">
        <v>433996</v>
      </c>
      <c r="B701" s="129">
        <v>36</v>
      </c>
      <c r="C701" s="130">
        <f t="shared" si="21"/>
        <v>100</v>
      </c>
      <c r="D701" s="129">
        <v>39</v>
      </c>
      <c r="E701" s="131">
        <f t="shared" si="20"/>
        <v>1.0833333333333333</v>
      </c>
    </row>
    <row r="702" spans="1:5">
      <c r="A702" s="128">
        <v>434004</v>
      </c>
      <c r="B702" s="129">
        <v>36</v>
      </c>
      <c r="C702" s="130">
        <f t="shared" si="21"/>
        <v>100</v>
      </c>
      <c r="D702" s="129">
        <v>39</v>
      </c>
      <c r="E702" s="131">
        <f t="shared" si="20"/>
        <v>1.0833333333333333</v>
      </c>
    </row>
    <row r="703" spans="1:5">
      <c r="A703" s="128">
        <v>434163</v>
      </c>
      <c r="B703" s="129">
        <v>36</v>
      </c>
      <c r="C703" s="130">
        <f t="shared" si="21"/>
        <v>100</v>
      </c>
      <c r="D703" s="129">
        <v>39</v>
      </c>
      <c r="E703" s="131">
        <f t="shared" si="20"/>
        <v>1.0833333333333333</v>
      </c>
    </row>
    <row r="704" spans="1:5">
      <c r="A704" s="128">
        <v>434200</v>
      </c>
      <c r="B704" s="129">
        <v>36</v>
      </c>
      <c r="C704" s="130">
        <f t="shared" si="21"/>
        <v>100</v>
      </c>
      <c r="D704" s="129">
        <v>39</v>
      </c>
      <c r="E704" s="131">
        <f t="shared" si="20"/>
        <v>1.0833333333333333</v>
      </c>
    </row>
    <row r="705" spans="1:5">
      <c r="A705" s="128">
        <v>434260</v>
      </c>
      <c r="B705" s="129">
        <v>36</v>
      </c>
      <c r="C705" s="130">
        <f t="shared" si="21"/>
        <v>100</v>
      </c>
      <c r="D705" s="129">
        <v>39</v>
      </c>
      <c r="E705" s="131">
        <f t="shared" si="20"/>
        <v>1.0833333333333333</v>
      </c>
    </row>
    <row r="706" spans="1:5">
      <c r="A706" s="128">
        <v>434273</v>
      </c>
      <c r="B706" s="129">
        <v>36</v>
      </c>
      <c r="C706" s="130">
        <f t="shared" si="21"/>
        <v>100</v>
      </c>
      <c r="D706" s="129">
        <v>39</v>
      </c>
      <c r="E706" s="131">
        <f t="shared" si="20"/>
        <v>1.0833333333333333</v>
      </c>
    </row>
    <row r="707" spans="1:5">
      <c r="A707" s="128">
        <v>434274</v>
      </c>
      <c r="B707" s="129">
        <v>36</v>
      </c>
      <c r="C707" s="130">
        <f t="shared" si="21"/>
        <v>100</v>
      </c>
      <c r="D707" s="129">
        <v>39</v>
      </c>
      <c r="E707" s="131">
        <f t="shared" si="20"/>
        <v>1.0833333333333333</v>
      </c>
    </row>
    <row r="708" spans="1:5">
      <c r="A708" s="128">
        <v>434314</v>
      </c>
      <c r="B708" s="129">
        <v>36</v>
      </c>
      <c r="C708" s="130">
        <f t="shared" si="21"/>
        <v>100</v>
      </c>
      <c r="D708" s="129">
        <v>39</v>
      </c>
      <c r="E708" s="131">
        <f t="shared" ref="E708:E771" si="22">D708/B708</f>
        <v>1.0833333333333333</v>
      </c>
    </row>
    <row r="709" spans="1:5">
      <c r="A709" s="128">
        <v>434394</v>
      </c>
      <c r="B709" s="129">
        <v>36</v>
      </c>
      <c r="C709" s="130">
        <f t="shared" ref="C709:C772" si="23">B709*100/36</f>
        <v>100</v>
      </c>
      <c r="D709" s="129">
        <v>39</v>
      </c>
      <c r="E709" s="131">
        <f t="shared" si="22"/>
        <v>1.0833333333333333</v>
      </c>
    </row>
    <row r="710" spans="1:5">
      <c r="A710" s="128">
        <v>434413</v>
      </c>
      <c r="B710" s="129">
        <v>36</v>
      </c>
      <c r="C710" s="130">
        <f t="shared" si="23"/>
        <v>100</v>
      </c>
      <c r="D710" s="129">
        <v>39</v>
      </c>
      <c r="E710" s="131">
        <f t="shared" si="22"/>
        <v>1.0833333333333333</v>
      </c>
    </row>
    <row r="711" spans="1:5">
      <c r="A711" s="128">
        <v>434460</v>
      </c>
      <c r="B711" s="129">
        <v>36</v>
      </c>
      <c r="C711" s="130">
        <f t="shared" si="23"/>
        <v>100</v>
      </c>
      <c r="D711" s="129">
        <v>39</v>
      </c>
      <c r="E711" s="131">
        <f t="shared" si="22"/>
        <v>1.0833333333333333</v>
      </c>
    </row>
    <row r="712" spans="1:5">
      <c r="A712" s="128">
        <v>434530</v>
      </c>
      <c r="B712" s="129">
        <v>36</v>
      </c>
      <c r="C712" s="130">
        <f t="shared" si="23"/>
        <v>100</v>
      </c>
      <c r="D712" s="129">
        <v>39</v>
      </c>
      <c r="E712" s="131">
        <f t="shared" si="22"/>
        <v>1.0833333333333333</v>
      </c>
    </row>
    <row r="713" spans="1:5">
      <c r="A713" s="128">
        <v>434534</v>
      </c>
      <c r="B713" s="129">
        <v>36</v>
      </c>
      <c r="C713" s="130">
        <f t="shared" si="23"/>
        <v>100</v>
      </c>
      <c r="D713" s="129">
        <v>39</v>
      </c>
      <c r="E713" s="131">
        <f t="shared" si="22"/>
        <v>1.0833333333333333</v>
      </c>
    </row>
    <row r="714" spans="1:5">
      <c r="A714" s="128">
        <v>434564</v>
      </c>
      <c r="B714" s="129">
        <v>36</v>
      </c>
      <c r="C714" s="130">
        <f t="shared" si="23"/>
        <v>100</v>
      </c>
      <c r="D714" s="129">
        <v>39</v>
      </c>
      <c r="E714" s="131">
        <f t="shared" si="22"/>
        <v>1.0833333333333333</v>
      </c>
    </row>
    <row r="715" spans="1:5">
      <c r="A715" s="128">
        <v>434649</v>
      </c>
      <c r="B715" s="129">
        <v>36</v>
      </c>
      <c r="C715" s="130">
        <f t="shared" si="23"/>
        <v>100</v>
      </c>
      <c r="D715" s="129">
        <v>39</v>
      </c>
      <c r="E715" s="131">
        <f t="shared" si="22"/>
        <v>1.0833333333333333</v>
      </c>
    </row>
    <row r="716" spans="1:5">
      <c r="A716" s="128">
        <v>434762</v>
      </c>
      <c r="B716" s="129">
        <v>36</v>
      </c>
      <c r="C716" s="130">
        <f t="shared" si="23"/>
        <v>100</v>
      </c>
      <c r="D716" s="129">
        <v>39</v>
      </c>
      <c r="E716" s="131">
        <f t="shared" si="22"/>
        <v>1.0833333333333333</v>
      </c>
    </row>
    <row r="717" spans="1:5">
      <c r="A717" s="128">
        <v>434790</v>
      </c>
      <c r="B717" s="129">
        <v>36</v>
      </c>
      <c r="C717" s="130">
        <f t="shared" si="23"/>
        <v>100</v>
      </c>
      <c r="D717" s="129">
        <v>39</v>
      </c>
      <c r="E717" s="131">
        <f t="shared" si="22"/>
        <v>1.0833333333333333</v>
      </c>
    </row>
    <row r="718" spans="1:5">
      <c r="A718" s="128">
        <v>434793</v>
      </c>
      <c r="B718" s="129">
        <v>36</v>
      </c>
      <c r="C718" s="130">
        <f t="shared" si="23"/>
        <v>100</v>
      </c>
      <c r="D718" s="129">
        <v>39</v>
      </c>
      <c r="E718" s="131">
        <f t="shared" si="22"/>
        <v>1.0833333333333333</v>
      </c>
    </row>
    <row r="719" spans="1:5">
      <c r="A719" s="128">
        <v>434844</v>
      </c>
      <c r="B719" s="129">
        <v>36</v>
      </c>
      <c r="C719" s="130">
        <f t="shared" si="23"/>
        <v>100</v>
      </c>
      <c r="D719" s="129">
        <v>39</v>
      </c>
      <c r="E719" s="131">
        <f t="shared" si="22"/>
        <v>1.0833333333333333</v>
      </c>
    </row>
    <row r="720" spans="1:5">
      <c r="A720" s="128">
        <v>434865</v>
      </c>
      <c r="B720" s="129">
        <v>36</v>
      </c>
      <c r="C720" s="130">
        <f t="shared" si="23"/>
        <v>100</v>
      </c>
      <c r="D720" s="129">
        <v>39</v>
      </c>
      <c r="E720" s="131">
        <f t="shared" si="22"/>
        <v>1.0833333333333333</v>
      </c>
    </row>
    <row r="721" spans="1:5">
      <c r="A721" s="128">
        <v>434925</v>
      </c>
      <c r="B721" s="129">
        <v>36</v>
      </c>
      <c r="C721" s="130">
        <f t="shared" si="23"/>
        <v>100</v>
      </c>
      <c r="D721" s="129">
        <v>39</v>
      </c>
      <c r="E721" s="131">
        <f t="shared" si="22"/>
        <v>1.0833333333333333</v>
      </c>
    </row>
    <row r="722" spans="1:5">
      <c r="A722" s="128">
        <v>434982</v>
      </c>
      <c r="B722" s="129">
        <v>36</v>
      </c>
      <c r="C722" s="130">
        <f t="shared" si="23"/>
        <v>100</v>
      </c>
      <c r="D722" s="129">
        <v>39</v>
      </c>
      <c r="E722" s="131">
        <f t="shared" si="22"/>
        <v>1.0833333333333333</v>
      </c>
    </row>
    <row r="723" spans="1:5">
      <c r="A723" s="128">
        <v>434985</v>
      </c>
      <c r="B723" s="129">
        <v>36</v>
      </c>
      <c r="C723" s="130">
        <f t="shared" si="23"/>
        <v>100</v>
      </c>
      <c r="D723" s="129">
        <v>39</v>
      </c>
      <c r="E723" s="131">
        <f t="shared" si="22"/>
        <v>1.0833333333333333</v>
      </c>
    </row>
    <row r="724" spans="1:5">
      <c r="A724" s="128">
        <v>435069</v>
      </c>
      <c r="B724" s="129">
        <v>36</v>
      </c>
      <c r="C724" s="130">
        <f t="shared" si="23"/>
        <v>100</v>
      </c>
      <c r="D724" s="129">
        <v>39</v>
      </c>
      <c r="E724" s="131">
        <f t="shared" si="22"/>
        <v>1.0833333333333333</v>
      </c>
    </row>
    <row r="725" spans="1:5">
      <c r="A725" s="128">
        <v>435081</v>
      </c>
      <c r="B725" s="129">
        <v>36</v>
      </c>
      <c r="C725" s="130">
        <f t="shared" si="23"/>
        <v>100</v>
      </c>
      <c r="D725" s="129">
        <v>39</v>
      </c>
      <c r="E725" s="131">
        <f t="shared" si="22"/>
        <v>1.0833333333333333</v>
      </c>
    </row>
    <row r="726" spans="1:5">
      <c r="A726" s="128">
        <v>435091</v>
      </c>
      <c r="B726" s="129">
        <v>36</v>
      </c>
      <c r="C726" s="130">
        <f t="shared" si="23"/>
        <v>100</v>
      </c>
      <c r="D726" s="129">
        <v>39</v>
      </c>
      <c r="E726" s="131">
        <f t="shared" si="22"/>
        <v>1.0833333333333333</v>
      </c>
    </row>
    <row r="727" spans="1:5">
      <c r="A727" s="128">
        <v>435195</v>
      </c>
      <c r="B727" s="129">
        <v>36</v>
      </c>
      <c r="C727" s="130">
        <f t="shared" si="23"/>
        <v>100</v>
      </c>
      <c r="D727" s="129">
        <v>39</v>
      </c>
      <c r="E727" s="131">
        <f t="shared" si="22"/>
        <v>1.0833333333333333</v>
      </c>
    </row>
    <row r="728" spans="1:5">
      <c r="A728" s="128">
        <v>435209</v>
      </c>
      <c r="B728" s="129">
        <v>36</v>
      </c>
      <c r="C728" s="130">
        <f t="shared" si="23"/>
        <v>100</v>
      </c>
      <c r="D728" s="129">
        <v>39</v>
      </c>
      <c r="E728" s="131">
        <f t="shared" si="22"/>
        <v>1.0833333333333333</v>
      </c>
    </row>
    <row r="729" spans="1:5">
      <c r="A729" s="128">
        <v>435288</v>
      </c>
      <c r="B729" s="129">
        <v>36</v>
      </c>
      <c r="C729" s="130">
        <f t="shared" si="23"/>
        <v>100</v>
      </c>
      <c r="D729" s="129">
        <v>39</v>
      </c>
      <c r="E729" s="131">
        <f t="shared" si="22"/>
        <v>1.0833333333333333</v>
      </c>
    </row>
    <row r="730" spans="1:5">
      <c r="A730" s="128">
        <v>431177</v>
      </c>
      <c r="B730" s="129">
        <v>35</v>
      </c>
      <c r="C730" s="130">
        <f t="shared" si="23"/>
        <v>97.222222222222229</v>
      </c>
      <c r="D730" s="129">
        <v>38</v>
      </c>
      <c r="E730" s="131">
        <f t="shared" si="22"/>
        <v>1.0857142857142856</v>
      </c>
    </row>
    <row r="731" spans="1:5">
      <c r="A731" s="128">
        <v>431318</v>
      </c>
      <c r="B731" s="129">
        <v>35</v>
      </c>
      <c r="C731" s="130">
        <f t="shared" si="23"/>
        <v>97.222222222222229</v>
      </c>
      <c r="D731" s="129">
        <v>38</v>
      </c>
      <c r="E731" s="131">
        <f t="shared" si="22"/>
        <v>1.0857142857142856</v>
      </c>
    </row>
    <row r="732" spans="1:5">
      <c r="A732" s="128">
        <v>431505</v>
      </c>
      <c r="B732" s="129">
        <v>35</v>
      </c>
      <c r="C732" s="130">
        <f t="shared" si="23"/>
        <v>97.222222222222229</v>
      </c>
      <c r="D732" s="129">
        <v>38</v>
      </c>
      <c r="E732" s="131">
        <f t="shared" si="22"/>
        <v>1.0857142857142856</v>
      </c>
    </row>
    <row r="733" spans="1:5">
      <c r="A733" s="128">
        <v>431552</v>
      </c>
      <c r="B733" s="129">
        <v>35</v>
      </c>
      <c r="C733" s="130">
        <f t="shared" si="23"/>
        <v>97.222222222222229</v>
      </c>
      <c r="D733" s="129">
        <v>38</v>
      </c>
      <c r="E733" s="131">
        <f t="shared" si="22"/>
        <v>1.0857142857142856</v>
      </c>
    </row>
    <row r="734" spans="1:5">
      <c r="A734" s="128">
        <v>431565</v>
      </c>
      <c r="B734" s="129">
        <v>35</v>
      </c>
      <c r="C734" s="130">
        <f t="shared" si="23"/>
        <v>97.222222222222229</v>
      </c>
      <c r="D734" s="129">
        <v>38</v>
      </c>
      <c r="E734" s="131">
        <f t="shared" si="22"/>
        <v>1.0857142857142856</v>
      </c>
    </row>
    <row r="735" spans="1:5">
      <c r="A735" s="128">
        <v>431848</v>
      </c>
      <c r="B735" s="129">
        <v>35</v>
      </c>
      <c r="C735" s="130">
        <f t="shared" si="23"/>
        <v>97.222222222222229</v>
      </c>
      <c r="D735" s="129">
        <v>38</v>
      </c>
      <c r="E735" s="131">
        <f t="shared" si="22"/>
        <v>1.0857142857142856</v>
      </c>
    </row>
    <row r="736" spans="1:5">
      <c r="A736" s="128">
        <v>431863</v>
      </c>
      <c r="B736" s="129">
        <v>35</v>
      </c>
      <c r="C736" s="130">
        <f t="shared" si="23"/>
        <v>97.222222222222229</v>
      </c>
      <c r="D736" s="129">
        <v>38</v>
      </c>
      <c r="E736" s="131">
        <f t="shared" si="22"/>
        <v>1.0857142857142856</v>
      </c>
    </row>
    <row r="737" spans="1:5">
      <c r="A737" s="128">
        <v>431871</v>
      </c>
      <c r="B737" s="129">
        <v>35</v>
      </c>
      <c r="C737" s="130">
        <f t="shared" si="23"/>
        <v>97.222222222222229</v>
      </c>
      <c r="D737" s="129">
        <v>38</v>
      </c>
      <c r="E737" s="131">
        <f t="shared" si="22"/>
        <v>1.0857142857142856</v>
      </c>
    </row>
    <row r="738" spans="1:5">
      <c r="A738" s="128">
        <v>432029</v>
      </c>
      <c r="B738" s="129">
        <v>35</v>
      </c>
      <c r="C738" s="130">
        <f t="shared" si="23"/>
        <v>97.222222222222229</v>
      </c>
      <c r="D738" s="129">
        <v>38</v>
      </c>
      <c r="E738" s="131">
        <f t="shared" si="22"/>
        <v>1.0857142857142856</v>
      </c>
    </row>
    <row r="739" spans="1:5">
      <c r="A739" s="128">
        <v>432061</v>
      </c>
      <c r="B739" s="129">
        <v>35</v>
      </c>
      <c r="C739" s="130">
        <f t="shared" si="23"/>
        <v>97.222222222222229</v>
      </c>
      <c r="D739" s="129">
        <v>38</v>
      </c>
      <c r="E739" s="131">
        <f t="shared" si="22"/>
        <v>1.0857142857142856</v>
      </c>
    </row>
    <row r="740" spans="1:5">
      <c r="A740" s="128">
        <v>432100</v>
      </c>
      <c r="B740" s="129">
        <v>35</v>
      </c>
      <c r="C740" s="130">
        <f t="shared" si="23"/>
        <v>97.222222222222229</v>
      </c>
      <c r="D740" s="129">
        <v>38</v>
      </c>
      <c r="E740" s="131">
        <f t="shared" si="22"/>
        <v>1.0857142857142856</v>
      </c>
    </row>
    <row r="741" spans="1:5">
      <c r="A741" s="128">
        <v>432131</v>
      </c>
      <c r="B741" s="129">
        <v>35</v>
      </c>
      <c r="C741" s="130">
        <f t="shared" si="23"/>
        <v>97.222222222222229</v>
      </c>
      <c r="D741" s="129">
        <v>38</v>
      </c>
      <c r="E741" s="131">
        <f t="shared" si="22"/>
        <v>1.0857142857142856</v>
      </c>
    </row>
    <row r="742" spans="1:5">
      <c r="A742" s="128">
        <v>432365</v>
      </c>
      <c r="B742" s="129">
        <v>35</v>
      </c>
      <c r="C742" s="130">
        <f t="shared" si="23"/>
        <v>97.222222222222229</v>
      </c>
      <c r="D742" s="129">
        <v>38</v>
      </c>
      <c r="E742" s="131">
        <f t="shared" si="22"/>
        <v>1.0857142857142856</v>
      </c>
    </row>
    <row r="743" spans="1:5">
      <c r="A743" s="128">
        <v>432393</v>
      </c>
      <c r="B743" s="129">
        <v>35</v>
      </c>
      <c r="C743" s="130">
        <f t="shared" si="23"/>
        <v>97.222222222222229</v>
      </c>
      <c r="D743" s="129">
        <v>38</v>
      </c>
      <c r="E743" s="131">
        <f t="shared" si="22"/>
        <v>1.0857142857142856</v>
      </c>
    </row>
    <row r="744" spans="1:5">
      <c r="A744" s="128">
        <v>432466</v>
      </c>
      <c r="B744" s="129">
        <v>35</v>
      </c>
      <c r="C744" s="130">
        <f t="shared" si="23"/>
        <v>97.222222222222229</v>
      </c>
      <c r="D744" s="129">
        <v>38</v>
      </c>
      <c r="E744" s="131">
        <f t="shared" si="22"/>
        <v>1.0857142857142856</v>
      </c>
    </row>
    <row r="745" spans="1:5">
      <c r="A745" s="128">
        <v>432472</v>
      </c>
      <c r="B745" s="129">
        <v>35</v>
      </c>
      <c r="C745" s="130">
        <f t="shared" si="23"/>
        <v>97.222222222222229</v>
      </c>
      <c r="D745" s="129">
        <v>38</v>
      </c>
      <c r="E745" s="131">
        <f t="shared" si="22"/>
        <v>1.0857142857142856</v>
      </c>
    </row>
    <row r="746" spans="1:5">
      <c r="A746" s="128">
        <v>432539</v>
      </c>
      <c r="B746" s="129">
        <v>35</v>
      </c>
      <c r="C746" s="130">
        <f t="shared" si="23"/>
        <v>97.222222222222229</v>
      </c>
      <c r="D746" s="129">
        <v>38</v>
      </c>
      <c r="E746" s="131">
        <f t="shared" si="22"/>
        <v>1.0857142857142856</v>
      </c>
    </row>
    <row r="747" spans="1:5">
      <c r="A747" s="128">
        <v>432542</v>
      </c>
      <c r="B747" s="129">
        <v>35</v>
      </c>
      <c r="C747" s="130">
        <f t="shared" si="23"/>
        <v>97.222222222222229</v>
      </c>
      <c r="D747" s="129">
        <v>38</v>
      </c>
      <c r="E747" s="131">
        <f t="shared" si="22"/>
        <v>1.0857142857142856</v>
      </c>
    </row>
    <row r="748" spans="1:5">
      <c r="A748" s="128">
        <v>432554</v>
      </c>
      <c r="B748" s="129">
        <v>35</v>
      </c>
      <c r="C748" s="130">
        <f t="shared" si="23"/>
        <v>97.222222222222229</v>
      </c>
      <c r="D748" s="129">
        <v>38</v>
      </c>
      <c r="E748" s="131">
        <f t="shared" si="22"/>
        <v>1.0857142857142856</v>
      </c>
    </row>
    <row r="749" spans="1:5">
      <c r="A749" s="128">
        <v>432608</v>
      </c>
      <c r="B749" s="129">
        <v>35</v>
      </c>
      <c r="C749" s="130">
        <f t="shared" si="23"/>
        <v>97.222222222222229</v>
      </c>
      <c r="D749" s="129">
        <v>38</v>
      </c>
      <c r="E749" s="131">
        <f t="shared" si="22"/>
        <v>1.0857142857142856</v>
      </c>
    </row>
    <row r="750" spans="1:5">
      <c r="A750" s="128">
        <v>432689</v>
      </c>
      <c r="B750" s="129">
        <v>35</v>
      </c>
      <c r="C750" s="130">
        <f t="shared" si="23"/>
        <v>97.222222222222229</v>
      </c>
      <c r="D750" s="129">
        <v>38</v>
      </c>
      <c r="E750" s="131">
        <f t="shared" si="22"/>
        <v>1.0857142857142856</v>
      </c>
    </row>
    <row r="751" spans="1:5">
      <c r="A751" s="128">
        <v>432735</v>
      </c>
      <c r="B751" s="129">
        <v>35</v>
      </c>
      <c r="C751" s="130">
        <f t="shared" si="23"/>
        <v>97.222222222222229</v>
      </c>
      <c r="D751" s="129">
        <v>38</v>
      </c>
      <c r="E751" s="131">
        <f t="shared" si="22"/>
        <v>1.0857142857142856</v>
      </c>
    </row>
    <row r="752" spans="1:5">
      <c r="A752" s="128">
        <v>432864</v>
      </c>
      <c r="B752" s="129">
        <v>35</v>
      </c>
      <c r="C752" s="130">
        <f t="shared" si="23"/>
        <v>97.222222222222229</v>
      </c>
      <c r="D752" s="129">
        <v>38</v>
      </c>
      <c r="E752" s="131">
        <f t="shared" si="22"/>
        <v>1.0857142857142856</v>
      </c>
    </row>
    <row r="753" spans="1:5">
      <c r="A753" s="128">
        <v>432991</v>
      </c>
      <c r="B753" s="129">
        <v>35</v>
      </c>
      <c r="C753" s="130">
        <f t="shared" si="23"/>
        <v>97.222222222222229</v>
      </c>
      <c r="D753" s="129">
        <v>38</v>
      </c>
      <c r="E753" s="131">
        <f t="shared" si="22"/>
        <v>1.0857142857142856</v>
      </c>
    </row>
    <row r="754" spans="1:5">
      <c r="A754" s="128">
        <v>433020</v>
      </c>
      <c r="B754" s="129">
        <v>35</v>
      </c>
      <c r="C754" s="130">
        <f t="shared" si="23"/>
        <v>97.222222222222229</v>
      </c>
      <c r="D754" s="129">
        <v>38</v>
      </c>
      <c r="E754" s="131">
        <f t="shared" si="22"/>
        <v>1.0857142857142856</v>
      </c>
    </row>
    <row r="755" spans="1:5">
      <c r="A755" s="128">
        <v>433043</v>
      </c>
      <c r="B755" s="129">
        <v>35</v>
      </c>
      <c r="C755" s="130">
        <f t="shared" si="23"/>
        <v>97.222222222222229</v>
      </c>
      <c r="D755" s="129">
        <v>38</v>
      </c>
      <c r="E755" s="131">
        <f t="shared" si="22"/>
        <v>1.0857142857142856</v>
      </c>
    </row>
    <row r="756" spans="1:5">
      <c r="A756" s="128">
        <v>433044</v>
      </c>
      <c r="B756" s="129">
        <v>35</v>
      </c>
      <c r="C756" s="130">
        <f t="shared" si="23"/>
        <v>97.222222222222229</v>
      </c>
      <c r="D756" s="129">
        <v>38</v>
      </c>
      <c r="E756" s="131">
        <f t="shared" si="22"/>
        <v>1.0857142857142856</v>
      </c>
    </row>
    <row r="757" spans="1:5">
      <c r="A757" s="128">
        <v>433057</v>
      </c>
      <c r="B757" s="129">
        <v>35</v>
      </c>
      <c r="C757" s="130">
        <f t="shared" si="23"/>
        <v>97.222222222222229</v>
      </c>
      <c r="D757" s="129">
        <v>38</v>
      </c>
      <c r="E757" s="131">
        <f t="shared" si="22"/>
        <v>1.0857142857142856</v>
      </c>
    </row>
    <row r="758" spans="1:5">
      <c r="A758" s="128">
        <v>433093</v>
      </c>
      <c r="B758" s="129">
        <v>35</v>
      </c>
      <c r="C758" s="130">
        <f t="shared" si="23"/>
        <v>97.222222222222229</v>
      </c>
      <c r="D758" s="129">
        <v>38</v>
      </c>
      <c r="E758" s="131">
        <f t="shared" si="22"/>
        <v>1.0857142857142856</v>
      </c>
    </row>
    <row r="759" spans="1:5">
      <c r="A759" s="128">
        <v>433130</v>
      </c>
      <c r="B759" s="129">
        <v>35</v>
      </c>
      <c r="C759" s="130">
        <f t="shared" si="23"/>
        <v>97.222222222222229</v>
      </c>
      <c r="D759" s="129">
        <v>38</v>
      </c>
      <c r="E759" s="131">
        <f t="shared" si="22"/>
        <v>1.0857142857142856</v>
      </c>
    </row>
    <row r="760" spans="1:5">
      <c r="A760" s="128">
        <v>433139</v>
      </c>
      <c r="B760" s="129">
        <v>35</v>
      </c>
      <c r="C760" s="130">
        <f t="shared" si="23"/>
        <v>97.222222222222229</v>
      </c>
      <c r="D760" s="129">
        <v>38</v>
      </c>
      <c r="E760" s="131">
        <f t="shared" si="22"/>
        <v>1.0857142857142856</v>
      </c>
    </row>
    <row r="761" spans="1:5">
      <c r="A761" s="128">
        <v>433238</v>
      </c>
      <c r="B761" s="129">
        <v>35</v>
      </c>
      <c r="C761" s="130">
        <f t="shared" si="23"/>
        <v>97.222222222222229</v>
      </c>
      <c r="D761" s="129">
        <v>38</v>
      </c>
      <c r="E761" s="131">
        <f t="shared" si="22"/>
        <v>1.0857142857142856</v>
      </c>
    </row>
    <row r="762" spans="1:5">
      <c r="A762" s="128">
        <v>433362</v>
      </c>
      <c r="B762" s="129">
        <v>35</v>
      </c>
      <c r="C762" s="130">
        <f t="shared" si="23"/>
        <v>97.222222222222229</v>
      </c>
      <c r="D762" s="129">
        <v>38</v>
      </c>
      <c r="E762" s="131">
        <f t="shared" si="22"/>
        <v>1.0857142857142856</v>
      </c>
    </row>
    <row r="763" spans="1:5">
      <c r="A763" s="128">
        <v>433565</v>
      </c>
      <c r="B763" s="129">
        <v>35</v>
      </c>
      <c r="C763" s="130">
        <f t="shared" si="23"/>
        <v>97.222222222222229</v>
      </c>
      <c r="D763" s="129">
        <v>38</v>
      </c>
      <c r="E763" s="131">
        <f t="shared" si="22"/>
        <v>1.0857142857142856</v>
      </c>
    </row>
    <row r="764" spans="1:5">
      <c r="A764" s="128">
        <v>433606</v>
      </c>
      <c r="B764" s="129">
        <v>35</v>
      </c>
      <c r="C764" s="130">
        <f t="shared" si="23"/>
        <v>97.222222222222229</v>
      </c>
      <c r="D764" s="129">
        <v>38</v>
      </c>
      <c r="E764" s="131">
        <f t="shared" si="22"/>
        <v>1.0857142857142856</v>
      </c>
    </row>
    <row r="765" spans="1:5">
      <c r="A765" s="128">
        <v>433719</v>
      </c>
      <c r="B765" s="129">
        <v>35</v>
      </c>
      <c r="C765" s="130">
        <f t="shared" si="23"/>
        <v>97.222222222222229</v>
      </c>
      <c r="D765" s="129">
        <v>38</v>
      </c>
      <c r="E765" s="131">
        <f t="shared" si="22"/>
        <v>1.0857142857142856</v>
      </c>
    </row>
    <row r="766" spans="1:5">
      <c r="A766" s="128">
        <v>433870</v>
      </c>
      <c r="B766" s="129">
        <v>35</v>
      </c>
      <c r="C766" s="130">
        <f t="shared" si="23"/>
        <v>97.222222222222229</v>
      </c>
      <c r="D766" s="129">
        <v>38</v>
      </c>
      <c r="E766" s="131">
        <f t="shared" si="22"/>
        <v>1.0857142857142856</v>
      </c>
    </row>
    <row r="767" spans="1:5">
      <c r="A767" s="128">
        <v>433905</v>
      </c>
      <c r="B767" s="129">
        <v>35</v>
      </c>
      <c r="C767" s="130">
        <f t="shared" si="23"/>
        <v>97.222222222222229</v>
      </c>
      <c r="D767" s="129">
        <v>38</v>
      </c>
      <c r="E767" s="131">
        <f t="shared" si="22"/>
        <v>1.0857142857142856</v>
      </c>
    </row>
    <row r="768" spans="1:5">
      <c r="A768" s="128">
        <v>433909</v>
      </c>
      <c r="B768" s="129">
        <v>35</v>
      </c>
      <c r="C768" s="130">
        <f t="shared" si="23"/>
        <v>97.222222222222229</v>
      </c>
      <c r="D768" s="129">
        <v>38</v>
      </c>
      <c r="E768" s="131">
        <f t="shared" si="22"/>
        <v>1.0857142857142856</v>
      </c>
    </row>
    <row r="769" spans="1:5">
      <c r="A769" s="128">
        <v>433916</v>
      </c>
      <c r="B769" s="129">
        <v>35</v>
      </c>
      <c r="C769" s="130">
        <f t="shared" si="23"/>
        <v>97.222222222222229</v>
      </c>
      <c r="D769" s="129">
        <v>38</v>
      </c>
      <c r="E769" s="131">
        <f t="shared" si="22"/>
        <v>1.0857142857142856</v>
      </c>
    </row>
    <row r="770" spans="1:5">
      <c r="A770" s="128">
        <v>433981</v>
      </c>
      <c r="B770" s="129">
        <v>35</v>
      </c>
      <c r="C770" s="130">
        <f t="shared" si="23"/>
        <v>97.222222222222229</v>
      </c>
      <c r="D770" s="129">
        <v>38</v>
      </c>
      <c r="E770" s="131">
        <f t="shared" si="22"/>
        <v>1.0857142857142856</v>
      </c>
    </row>
    <row r="771" spans="1:5">
      <c r="A771" s="128">
        <v>434023</v>
      </c>
      <c r="B771" s="129">
        <v>35</v>
      </c>
      <c r="C771" s="130">
        <f t="shared" si="23"/>
        <v>97.222222222222229</v>
      </c>
      <c r="D771" s="129">
        <v>38</v>
      </c>
      <c r="E771" s="131">
        <f t="shared" si="22"/>
        <v>1.0857142857142856</v>
      </c>
    </row>
    <row r="772" spans="1:5">
      <c r="A772" s="128">
        <v>434084</v>
      </c>
      <c r="B772" s="129">
        <v>35</v>
      </c>
      <c r="C772" s="130">
        <f t="shared" si="23"/>
        <v>97.222222222222229</v>
      </c>
      <c r="D772" s="129">
        <v>38</v>
      </c>
      <c r="E772" s="131">
        <f t="shared" ref="E772:E835" si="24">D772/B772</f>
        <v>1.0857142857142856</v>
      </c>
    </row>
    <row r="773" spans="1:5">
      <c r="A773" s="128">
        <v>434160</v>
      </c>
      <c r="B773" s="129">
        <v>35</v>
      </c>
      <c r="C773" s="130">
        <f t="shared" ref="C773:C836" si="25">B773*100/36</f>
        <v>97.222222222222229</v>
      </c>
      <c r="D773" s="129">
        <v>38</v>
      </c>
      <c r="E773" s="131">
        <f t="shared" si="24"/>
        <v>1.0857142857142856</v>
      </c>
    </row>
    <row r="774" spans="1:5">
      <c r="A774" s="128">
        <v>434210</v>
      </c>
      <c r="B774" s="129">
        <v>35</v>
      </c>
      <c r="C774" s="130">
        <f t="shared" si="25"/>
        <v>97.222222222222229</v>
      </c>
      <c r="D774" s="129">
        <v>38</v>
      </c>
      <c r="E774" s="131">
        <f t="shared" si="24"/>
        <v>1.0857142857142856</v>
      </c>
    </row>
    <row r="775" spans="1:5">
      <c r="A775" s="128">
        <v>434310</v>
      </c>
      <c r="B775" s="129">
        <v>35</v>
      </c>
      <c r="C775" s="130">
        <f t="shared" si="25"/>
        <v>97.222222222222229</v>
      </c>
      <c r="D775" s="129">
        <v>38</v>
      </c>
      <c r="E775" s="131">
        <f t="shared" si="24"/>
        <v>1.0857142857142856</v>
      </c>
    </row>
    <row r="776" spans="1:5">
      <c r="A776" s="128">
        <v>434432</v>
      </c>
      <c r="B776" s="129">
        <v>35</v>
      </c>
      <c r="C776" s="130">
        <f t="shared" si="25"/>
        <v>97.222222222222229</v>
      </c>
      <c r="D776" s="129">
        <v>38</v>
      </c>
      <c r="E776" s="131">
        <f t="shared" si="24"/>
        <v>1.0857142857142856</v>
      </c>
    </row>
    <row r="777" spans="1:5">
      <c r="A777" s="128">
        <v>434544</v>
      </c>
      <c r="B777" s="129">
        <v>35</v>
      </c>
      <c r="C777" s="130">
        <f t="shared" si="25"/>
        <v>97.222222222222229</v>
      </c>
      <c r="D777" s="129">
        <v>38</v>
      </c>
      <c r="E777" s="131">
        <f t="shared" si="24"/>
        <v>1.0857142857142856</v>
      </c>
    </row>
    <row r="778" spans="1:5">
      <c r="A778" s="128">
        <v>434678</v>
      </c>
      <c r="B778" s="129">
        <v>35</v>
      </c>
      <c r="C778" s="130">
        <f t="shared" si="25"/>
        <v>97.222222222222229</v>
      </c>
      <c r="D778" s="129">
        <v>38</v>
      </c>
      <c r="E778" s="131">
        <f t="shared" si="24"/>
        <v>1.0857142857142856</v>
      </c>
    </row>
    <row r="779" spans="1:5">
      <c r="A779" s="128">
        <v>434768</v>
      </c>
      <c r="B779" s="129">
        <v>35</v>
      </c>
      <c r="C779" s="130">
        <f t="shared" si="25"/>
        <v>97.222222222222229</v>
      </c>
      <c r="D779" s="129">
        <v>38</v>
      </c>
      <c r="E779" s="131">
        <f t="shared" si="24"/>
        <v>1.0857142857142856</v>
      </c>
    </row>
    <row r="780" spans="1:5">
      <c r="A780" s="128">
        <v>434935</v>
      </c>
      <c r="B780" s="129">
        <v>35</v>
      </c>
      <c r="C780" s="130">
        <f t="shared" si="25"/>
        <v>97.222222222222229</v>
      </c>
      <c r="D780" s="129">
        <v>38</v>
      </c>
      <c r="E780" s="131">
        <f t="shared" si="24"/>
        <v>1.0857142857142856</v>
      </c>
    </row>
    <row r="781" spans="1:5">
      <c r="A781" s="128">
        <v>434945</v>
      </c>
      <c r="B781" s="129">
        <v>35</v>
      </c>
      <c r="C781" s="130">
        <f t="shared" si="25"/>
        <v>97.222222222222229</v>
      </c>
      <c r="D781" s="129">
        <v>38</v>
      </c>
      <c r="E781" s="131">
        <f t="shared" si="24"/>
        <v>1.0857142857142856</v>
      </c>
    </row>
    <row r="782" spans="1:5">
      <c r="A782" s="128">
        <v>434990</v>
      </c>
      <c r="B782" s="129">
        <v>35</v>
      </c>
      <c r="C782" s="130">
        <f t="shared" si="25"/>
        <v>97.222222222222229</v>
      </c>
      <c r="D782" s="129">
        <v>38</v>
      </c>
      <c r="E782" s="131">
        <f t="shared" si="24"/>
        <v>1.0857142857142856</v>
      </c>
    </row>
    <row r="783" spans="1:5">
      <c r="A783" s="128">
        <v>435047</v>
      </c>
      <c r="B783" s="129">
        <v>35</v>
      </c>
      <c r="C783" s="130">
        <f t="shared" si="25"/>
        <v>97.222222222222229</v>
      </c>
      <c r="D783" s="129">
        <v>38</v>
      </c>
      <c r="E783" s="131">
        <f t="shared" si="24"/>
        <v>1.0857142857142856</v>
      </c>
    </row>
    <row r="784" spans="1:5">
      <c r="A784" s="128">
        <v>435073</v>
      </c>
      <c r="B784" s="129">
        <v>35</v>
      </c>
      <c r="C784" s="130">
        <f t="shared" si="25"/>
        <v>97.222222222222229</v>
      </c>
      <c r="D784" s="129">
        <v>38</v>
      </c>
      <c r="E784" s="131">
        <f t="shared" si="24"/>
        <v>1.0857142857142856</v>
      </c>
    </row>
    <row r="785" spans="1:5">
      <c r="A785" s="128">
        <v>435100</v>
      </c>
      <c r="B785" s="129">
        <v>35</v>
      </c>
      <c r="C785" s="130">
        <f t="shared" si="25"/>
        <v>97.222222222222229</v>
      </c>
      <c r="D785" s="129">
        <v>38</v>
      </c>
      <c r="E785" s="131">
        <f t="shared" si="24"/>
        <v>1.0857142857142856</v>
      </c>
    </row>
    <row r="786" spans="1:5">
      <c r="A786" s="128">
        <v>435208</v>
      </c>
      <c r="B786" s="129">
        <v>35</v>
      </c>
      <c r="C786" s="130">
        <f t="shared" si="25"/>
        <v>97.222222222222229</v>
      </c>
      <c r="D786" s="129">
        <v>38</v>
      </c>
      <c r="E786" s="131">
        <f t="shared" si="24"/>
        <v>1.0857142857142856</v>
      </c>
    </row>
    <row r="787" spans="1:5">
      <c r="A787" s="128">
        <v>431196</v>
      </c>
      <c r="B787" s="129">
        <v>34</v>
      </c>
      <c r="C787" s="130">
        <f t="shared" si="25"/>
        <v>94.444444444444443</v>
      </c>
      <c r="D787" s="129">
        <v>37</v>
      </c>
      <c r="E787" s="131">
        <f t="shared" si="24"/>
        <v>1.088235294117647</v>
      </c>
    </row>
    <row r="788" spans="1:5">
      <c r="A788" s="128">
        <v>431219</v>
      </c>
      <c r="B788" s="129">
        <v>34</v>
      </c>
      <c r="C788" s="130">
        <f t="shared" si="25"/>
        <v>94.444444444444443</v>
      </c>
      <c r="D788" s="129">
        <v>37</v>
      </c>
      <c r="E788" s="131">
        <f t="shared" si="24"/>
        <v>1.088235294117647</v>
      </c>
    </row>
    <row r="789" spans="1:5">
      <c r="A789" s="128">
        <v>431517</v>
      </c>
      <c r="B789" s="129">
        <v>34</v>
      </c>
      <c r="C789" s="130">
        <f t="shared" si="25"/>
        <v>94.444444444444443</v>
      </c>
      <c r="D789" s="129">
        <v>37</v>
      </c>
      <c r="E789" s="131">
        <f t="shared" si="24"/>
        <v>1.088235294117647</v>
      </c>
    </row>
    <row r="790" spans="1:5">
      <c r="A790" s="128">
        <v>431684</v>
      </c>
      <c r="B790" s="129">
        <v>34</v>
      </c>
      <c r="C790" s="130">
        <f t="shared" si="25"/>
        <v>94.444444444444443</v>
      </c>
      <c r="D790" s="129">
        <v>37</v>
      </c>
      <c r="E790" s="131">
        <f t="shared" si="24"/>
        <v>1.088235294117647</v>
      </c>
    </row>
    <row r="791" spans="1:5">
      <c r="A791" s="128">
        <v>431775</v>
      </c>
      <c r="B791" s="129">
        <v>34</v>
      </c>
      <c r="C791" s="130">
        <f t="shared" si="25"/>
        <v>94.444444444444443</v>
      </c>
      <c r="D791" s="129">
        <v>37</v>
      </c>
      <c r="E791" s="131">
        <f t="shared" si="24"/>
        <v>1.088235294117647</v>
      </c>
    </row>
    <row r="792" spans="1:5">
      <c r="A792" s="128">
        <v>431836</v>
      </c>
      <c r="B792" s="129">
        <v>34</v>
      </c>
      <c r="C792" s="130">
        <f t="shared" si="25"/>
        <v>94.444444444444443</v>
      </c>
      <c r="D792" s="129">
        <v>37</v>
      </c>
      <c r="E792" s="131">
        <f t="shared" si="24"/>
        <v>1.088235294117647</v>
      </c>
    </row>
    <row r="793" spans="1:5">
      <c r="A793" s="128">
        <v>432081</v>
      </c>
      <c r="B793" s="129">
        <v>34</v>
      </c>
      <c r="C793" s="130">
        <f t="shared" si="25"/>
        <v>94.444444444444443</v>
      </c>
      <c r="D793" s="129">
        <v>37</v>
      </c>
      <c r="E793" s="131">
        <f t="shared" si="24"/>
        <v>1.088235294117647</v>
      </c>
    </row>
    <row r="794" spans="1:5">
      <c r="A794" s="128">
        <v>432176</v>
      </c>
      <c r="B794" s="129">
        <v>34</v>
      </c>
      <c r="C794" s="130">
        <f t="shared" si="25"/>
        <v>94.444444444444443</v>
      </c>
      <c r="D794" s="129">
        <v>37</v>
      </c>
      <c r="E794" s="131">
        <f t="shared" si="24"/>
        <v>1.088235294117647</v>
      </c>
    </row>
    <row r="795" spans="1:5">
      <c r="A795" s="128">
        <v>432497</v>
      </c>
      <c r="B795" s="129">
        <v>34</v>
      </c>
      <c r="C795" s="130">
        <f t="shared" si="25"/>
        <v>94.444444444444443</v>
      </c>
      <c r="D795" s="129">
        <v>37</v>
      </c>
      <c r="E795" s="131">
        <f t="shared" si="24"/>
        <v>1.088235294117647</v>
      </c>
    </row>
    <row r="796" spans="1:5">
      <c r="A796" s="128">
        <v>432510</v>
      </c>
      <c r="B796" s="129">
        <v>34</v>
      </c>
      <c r="C796" s="130">
        <f t="shared" si="25"/>
        <v>94.444444444444443</v>
      </c>
      <c r="D796" s="129">
        <v>37</v>
      </c>
      <c r="E796" s="131">
        <f t="shared" si="24"/>
        <v>1.088235294117647</v>
      </c>
    </row>
    <row r="797" spans="1:5">
      <c r="A797" s="128">
        <v>432573</v>
      </c>
      <c r="B797" s="129">
        <v>34</v>
      </c>
      <c r="C797" s="130">
        <f t="shared" si="25"/>
        <v>94.444444444444443</v>
      </c>
      <c r="D797" s="129">
        <v>37</v>
      </c>
      <c r="E797" s="131">
        <f t="shared" si="24"/>
        <v>1.088235294117647</v>
      </c>
    </row>
    <row r="798" spans="1:5">
      <c r="A798" s="128">
        <v>432604</v>
      </c>
      <c r="B798" s="129">
        <v>34</v>
      </c>
      <c r="C798" s="130">
        <f t="shared" si="25"/>
        <v>94.444444444444443</v>
      </c>
      <c r="D798" s="129">
        <v>37</v>
      </c>
      <c r="E798" s="131">
        <f t="shared" si="24"/>
        <v>1.088235294117647</v>
      </c>
    </row>
    <row r="799" spans="1:5">
      <c r="A799" s="128">
        <v>432665</v>
      </c>
      <c r="B799" s="129">
        <v>34</v>
      </c>
      <c r="C799" s="130">
        <f t="shared" si="25"/>
        <v>94.444444444444443</v>
      </c>
      <c r="D799" s="129">
        <v>37</v>
      </c>
      <c r="E799" s="131">
        <f t="shared" si="24"/>
        <v>1.088235294117647</v>
      </c>
    </row>
    <row r="800" spans="1:5">
      <c r="A800" s="128">
        <v>432666</v>
      </c>
      <c r="B800" s="129">
        <v>34</v>
      </c>
      <c r="C800" s="130">
        <f t="shared" si="25"/>
        <v>94.444444444444443</v>
      </c>
      <c r="D800" s="129">
        <v>37</v>
      </c>
      <c r="E800" s="131">
        <f t="shared" si="24"/>
        <v>1.088235294117647</v>
      </c>
    </row>
    <row r="801" spans="1:5">
      <c r="A801" s="128">
        <v>432810</v>
      </c>
      <c r="B801" s="129">
        <v>34</v>
      </c>
      <c r="C801" s="130">
        <f t="shared" si="25"/>
        <v>94.444444444444443</v>
      </c>
      <c r="D801" s="129">
        <v>37</v>
      </c>
      <c r="E801" s="131">
        <f t="shared" si="24"/>
        <v>1.088235294117647</v>
      </c>
    </row>
    <row r="802" spans="1:5">
      <c r="A802" s="128">
        <v>432977</v>
      </c>
      <c r="B802" s="129">
        <v>34</v>
      </c>
      <c r="C802" s="130">
        <f t="shared" si="25"/>
        <v>94.444444444444443</v>
      </c>
      <c r="D802" s="129">
        <v>37</v>
      </c>
      <c r="E802" s="131">
        <f t="shared" si="24"/>
        <v>1.088235294117647</v>
      </c>
    </row>
    <row r="803" spans="1:5">
      <c r="A803" s="128">
        <v>433026</v>
      </c>
      <c r="B803" s="129">
        <v>34</v>
      </c>
      <c r="C803" s="130">
        <f t="shared" si="25"/>
        <v>94.444444444444443</v>
      </c>
      <c r="D803" s="129">
        <v>37</v>
      </c>
      <c r="E803" s="131">
        <f t="shared" si="24"/>
        <v>1.088235294117647</v>
      </c>
    </row>
    <row r="804" spans="1:5">
      <c r="A804" s="128">
        <v>433143</v>
      </c>
      <c r="B804" s="129">
        <v>34</v>
      </c>
      <c r="C804" s="130">
        <f t="shared" si="25"/>
        <v>94.444444444444443</v>
      </c>
      <c r="D804" s="129">
        <v>37</v>
      </c>
      <c r="E804" s="131">
        <f t="shared" si="24"/>
        <v>1.088235294117647</v>
      </c>
    </row>
    <row r="805" spans="1:5">
      <c r="A805" s="128">
        <v>433210</v>
      </c>
      <c r="B805" s="129">
        <v>34</v>
      </c>
      <c r="C805" s="130">
        <f t="shared" si="25"/>
        <v>94.444444444444443</v>
      </c>
      <c r="D805" s="129">
        <v>37</v>
      </c>
      <c r="E805" s="131">
        <f t="shared" si="24"/>
        <v>1.088235294117647</v>
      </c>
    </row>
    <row r="806" spans="1:5">
      <c r="A806" s="128">
        <v>433590</v>
      </c>
      <c r="B806" s="129">
        <v>34</v>
      </c>
      <c r="C806" s="130">
        <f t="shared" si="25"/>
        <v>94.444444444444443</v>
      </c>
      <c r="D806" s="129">
        <v>37</v>
      </c>
      <c r="E806" s="131">
        <f t="shared" si="24"/>
        <v>1.088235294117647</v>
      </c>
    </row>
    <row r="807" spans="1:5">
      <c r="A807" s="128">
        <v>433627</v>
      </c>
      <c r="B807" s="129">
        <v>34</v>
      </c>
      <c r="C807" s="130">
        <f t="shared" si="25"/>
        <v>94.444444444444443</v>
      </c>
      <c r="D807" s="129">
        <v>37</v>
      </c>
      <c r="E807" s="131">
        <f t="shared" si="24"/>
        <v>1.088235294117647</v>
      </c>
    </row>
    <row r="808" spans="1:5">
      <c r="A808" s="128">
        <v>433646</v>
      </c>
      <c r="B808" s="129">
        <v>34</v>
      </c>
      <c r="C808" s="130">
        <f t="shared" si="25"/>
        <v>94.444444444444443</v>
      </c>
      <c r="D808" s="129">
        <v>37</v>
      </c>
      <c r="E808" s="131">
        <f t="shared" si="24"/>
        <v>1.088235294117647</v>
      </c>
    </row>
    <row r="809" spans="1:5">
      <c r="A809" s="128">
        <v>433968</v>
      </c>
      <c r="B809" s="129">
        <v>34</v>
      </c>
      <c r="C809" s="130">
        <f t="shared" si="25"/>
        <v>94.444444444444443</v>
      </c>
      <c r="D809" s="129">
        <v>37</v>
      </c>
      <c r="E809" s="131">
        <f t="shared" si="24"/>
        <v>1.088235294117647</v>
      </c>
    </row>
    <row r="810" spans="1:5">
      <c r="A810" s="128">
        <v>434435</v>
      </c>
      <c r="B810" s="129">
        <v>34</v>
      </c>
      <c r="C810" s="130">
        <f t="shared" si="25"/>
        <v>94.444444444444443</v>
      </c>
      <c r="D810" s="129">
        <v>37</v>
      </c>
      <c r="E810" s="131">
        <f t="shared" si="24"/>
        <v>1.088235294117647</v>
      </c>
    </row>
    <row r="811" spans="1:5">
      <c r="A811" s="128">
        <v>434475</v>
      </c>
      <c r="B811" s="129">
        <v>34</v>
      </c>
      <c r="C811" s="130">
        <f t="shared" si="25"/>
        <v>94.444444444444443</v>
      </c>
      <c r="D811" s="129">
        <v>37</v>
      </c>
      <c r="E811" s="131">
        <f t="shared" si="24"/>
        <v>1.088235294117647</v>
      </c>
    </row>
    <row r="812" spans="1:5">
      <c r="A812" s="128">
        <v>434481</v>
      </c>
      <c r="B812" s="129">
        <v>34</v>
      </c>
      <c r="C812" s="130">
        <f t="shared" si="25"/>
        <v>94.444444444444443</v>
      </c>
      <c r="D812" s="129">
        <v>37</v>
      </c>
      <c r="E812" s="131">
        <f t="shared" si="24"/>
        <v>1.088235294117647</v>
      </c>
    </row>
    <row r="813" spans="1:5">
      <c r="A813" s="128">
        <v>434630</v>
      </c>
      <c r="B813" s="129">
        <v>34</v>
      </c>
      <c r="C813" s="130">
        <f t="shared" si="25"/>
        <v>94.444444444444443</v>
      </c>
      <c r="D813" s="129">
        <v>37</v>
      </c>
      <c r="E813" s="131">
        <f t="shared" si="24"/>
        <v>1.088235294117647</v>
      </c>
    </row>
    <row r="814" spans="1:5">
      <c r="A814" s="128">
        <v>434850</v>
      </c>
      <c r="B814" s="129">
        <v>34</v>
      </c>
      <c r="C814" s="130">
        <f t="shared" si="25"/>
        <v>94.444444444444443</v>
      </c>
      <c r="D814" s="129">
        <v>37</v>
      </c>
      <c r="E814" s="131">
        <f t="shared" si="24"/>
        <v>1.088235294117647</v>
      </c>
    </row>
    <row r="815" spans="1:5">
      <c r="A815" s="128">
        <v>431413</v>
      </c>
      <c r="B815" s="129">
        <v>33</v>
      </c>
      <c r="C815" s="130">
        <f t="shared" si="25"/>
        <v>91.666666666666671</v>
      </c>
      <c r="D815" s="129">
        <v>36</v>
      </c>
      <c r="E815" s="131">
        <f t="shared" si="24"/>
        <v>1.0909090909090908</v>
      </c>
    </row>
    <row r="816" spans="1:5">
      <c r="A816" s="128">
        <v>431562</v>
      </c>
      <c r="B816" s="129">
        <v>33</v>
      </c>
      <c r="C816" s="130">
        <f t="shared" si="25"/>
        <v>91.666666666666671</v>
      </c>
      <c r="D816" s="129">
        <v>36</v>
      </c>
      <c r="E816" s="131">
        <f t="shared" si="24"/>
        <v>1.0909090909090908</v>
      </c>
    </row>
    <row r="817" spans="1:5">
      <c r="A817" s="128">
        <v>431746</v>
      </c>
      <c r="B817" s="129">
        <v>33</v>
      </c>
      <c r="C817" s="130">
        <f t="shared" si="25"/>
        <v>91.666666666666671</v>
      </c>
      <c r="D817" s="129">
        <v>36</v>
      </c>
      <c r="E817" s="131">
        <f t="shared" si="24"/>
        <v>1.0909090909090908</v>
      </c>
    </row>
    <row r="818" spans="1:5">
      <c r="A818" s="128">
        <v>431806</v>
      </c>
      <c r="B818" s="129">
        <v>33</v>
      </c>
      <c r="C818" s="130">
        <f t="shared" si="25"/>
        <v>91.666666666666671</v>
      </c>
      <c r="D818" s="129">
        <v>36</v>
      </c>
      <c r="E818" s="131">
        <f t="shared" si="24"/>
        <v>1.0909090909090908</v>
      </c>
    </row>
    <row r="819" spans="1:5">
      <c r="A819" s="128">
        <v>431810</v>
      </c>
      <c r="B819" s="129">
        <v>33</v>
      </c>
      <c r="C819" s="130">
        <f t="shared" si="25"/>
        <v>91.666666666666671</v>
      </c>
      <c r="D819" s="129">
        <v>36</v>
      </c>
      <c r="E819" s="131">
        <f t="shared" si="24"/>
        <v>1.0909090909090908</v>
      </c>
    </row>
    <row r="820" spans="1:5">
      <c r="A820" s="128">
        <v>431914</v>
      </c>
      <c r="B820" s="129">
        <v>33</v>
      </c>
      <c r="C820" s="130">
        <f t="shared" si="25"/>
        <v>91.666666666666671</v>
      </c>
      <c r="D820" s="129">
        <v>36</v>
      </c>
      <c r="E820" s="131">
        <f t="shared" si="24"/>
        <v>1.0909090909090908</v>
      </c>
    </row>
    <row r="821" spans="1:5">
      <c r="A821" s="128">
        <v>432049</v>
      </c>
      <c r="B821" s="129">
        <v>33</v>
      </c>
      <c r="C821" s="130">
        <f t="shared" si="25"/>
        <v>91.666666666666671</v>
      </c>
      <c r="D821" s="129">
        <v>36</v>
      </c>
      <c r="E821" s="131">
        <f t="shared" si="24"/>
        <v>1.0909090909090908</v>
      </c>
    </row>
    <row r="822" spans="1:5">
      <c r="A822" s="128">
        <v>432074</v>
      </c>
      <c r="B822" s="129">
        <v>33</v>
      </c>
      <c r="C822" s="130">
        <f t="shared" si="25"/>
        <v>91.666666666666671</v>
      </c>
      <c r="D822" s="129">
        <v>36</v>
      </c>
      <c r="E822" s="131">
        <f t="shared" si="24"/>
        <v>1.0909090909090908</v>
      </c>
    </row>
    <row r="823" spans="1:5">
      <c r="A823" s="128">
        <v>432275</v>
      </c>
      <c r="B823" s="129">
        <v>33</v>
      </c>
      <c r="C823" s="130">
        <f t="shared" si="25"/>
        <v>91.666666666666671</v>
      </c>
      <c r="D823" s="129">
        <v>36</v>
      </c>
      <c r="E823" s="131">
        <f t="shared" si="24"/>
        <v>1.0909090909090908</v>
      </c>
    </row>
    <row r="824" spans="1:5">
      <c r="A824" s="128">
        <v>432368</v>
      </c>
      <c r="B824" s="129">
        <v>33</v>
      </c>
      <c r="C824" s="130">
        <f t="shared" si="25"/>
        <v>91.666666666666671</v>
      </c>
      <c r="D824" s="129">
        <v>36</v>
      </c>
      <c r="E824" s="131">
        <f t="shared" si="24"/>
        <v>1.0909090909090908</v>
      </c>
    </row>
    <row r="825" spans="1:5">
      <c r="A825" s="128">
        <v>432442</v>
      </c>
      <c r="B825" s="129">
        <v>33</v>
      </c>
      <c r="C825" s="130">
        <f t="shared" si="25"/>
        <v>91.666666666666671</v>
      </c>
      <c r="D825" s="129">
        <v>36</v>
      </c>
      <c r="E825" s="131">
        <f t="shared" si="24"/>
        <v>1.0909090909090908</v>
      </c>
    </row>
    <row r="826" spans="1:5">
      <c r="A826" s="128">
        <v>432701</v>
      </c>
      <c r="B826" s="129">
        <v>33</v>
      </c>
      <c r="C826" s="130">
        <f t="shared" si="25"/>
        <v>91.666666666666671</v>
      </c>
      <c r="D826" s="129">
        <v>36</v>
      </c>
      <c r="E826" s="131">
        <f t="shared" si="24"/>
        <v>1.0909090909090908</v>
      </c>
    </row>
    <row r="827" spans="1:5">
      <c r="A827" s="128">
        <v>432918</v>
      </c>
      <c r="B827" s="129">
        <v>33</v>
      </c>
      <c r="C827" s="130">
        <f t="shared" si="25"/>
        <v>91.666666666666671</v>
      </c>
      <c r="D827" s="129">
        <v>36</v>
      </c>
      <c r="E827" s="131">
        <f t="shared" si="24"/>
        <v>1.0909090909090908</v>
      </c>
    </row>
    <row r="828" spans="1:5">
      <c r="A828" s="128">
        <v>433183</v>
      </c>
      <c r="B828" s="129">
        <v>33</v>
      </c>
      <c r="C828" s="130">
        <f t="shared" si="25"/>
        <v>91.666666666666671</v>
      </c>
      <c r="D828" s="129">
        <v>36</v>
      </c>
      <c r="E828" s="131">
        <f t="shared" si="24"/>
        <v>1.0909090909090908</v>
      </c>
    </row>
    <row r="829" spans="1:5">
      <c r="A829" s="128">
        <v>433995</v>
      </c>
      <c r="B829" s="129">
        <v>33</v>
      </c>
      <c r="C829" s="130">
        <f t="shared" si="25"/>
        <v>91.666666666666671</v>
      </c>
      <c r="D829" s="129">
        <v>36</v>
      </c>
      <c r="E829" s="131">
        <f t="shared" si="24"/>
        <v>1.0909090909090908</v>
      </c>
    </row>
    <row r="830" spans="1:5">
      <c r="A830" s="128">
        <v>434107</v>
      </c>
      <c r="B830" s="129">
        <v>33</v>
      </c>
      <c r="C830" s="130">
        <f t="shared" si="25"/>
        <v>91.666666666666671</v>
      </c>
      <c r="D830" s="129">
        <v>36</v>
      </c>
      <c r="E830" s="131">
        <f t="shared" si="24"/>
        <v>1.0909090909090908</v>
      </c>
    </row>
    <row r="831" spans="1:5">
      <c r="A831" s="128">
        <v>434393</v>
      </c>
      <c r="B831" s="129">
        <v>33</v>
      </c>
      <c r="C831" s="130">
        <f t="shared" si="25"/>
        <v>91.666666666666671</v>
      </c>
      <c r="D831" s="129">
        <v>36</v>
      </c>
      <c r="E831" s="131">
        <f t="shared" si="24"/>
        <v>1.0909090909090908</v>
      </c>
    </row>
    <row r="832" spans="1:5">
      <c r="A832" s="128">
        <v>434629</v>
      </c>
      <c r="B832" s="129">
        <v>33</v>
      </c>
      <c r="C832" s="130">
        <f t="shared" si="25"/>
        <v>91.666666666666671</v>
      </c>
      <c r="D832" s="129">
        <v>36</v>
      </c>
      <c r="E832" s="131">
        <f t="shared" si="24"/>
        <v>1.0909090909090908</v>
      </c>
    </row>
    <row r="833" spans="1:5">
      <c r="A833" s="128">
        <v>435017</v>
      </c>
      <c r="B833" s="129">
        <v>33</v>
      </c>
      <c r="C833" s="130">
        <f t="shared" si="25"/>
        <v>91.666666666666671</v>
      </c>
      <c r="D833" s="129">
        <v>36</v>
      </c>
      <c r="E833" s="131">
        <f t="shared" si="24"/>
        <v>1.0909090909090908</v>
      </c>
    </row>
    <row r="834" spans="1:5">
      <c r="A834" s="128">
        <v>435142</v>
      </c>
      <c r="B834" s="129">
        <v>33</v>
      </c>
      <c r="C834" s="130">
        <f t="shared" si="25"/>
        <v>91.666666666666671</v>
      </c>
      <c r="D834" s="129">
        <v>36</v>
      </c>
      <c r="E834" s="131">
        <f t="shared" si="24"/>
        <v>1.0909090909090908</v>
      </c>
    </row>
    <row r="835" spans="1:5">
      <c r="A835" s="128">
        <v>431681</v>
      </c>
      <c r="B835" s="129">
        <v>32</v>
      </c>
      <c r="C835" s="130">
        <f t="shared" si="25"/>
        <v>88.888888888888886</v>
      </c>
      <c r="D835" s="129">
        <v>35</v>
      </c>
      <c r="E835" s="131">
        <f t="shared" si="24"/>
        <v>1.09375</v>
      </c>
    </row>
    <row r="836" spans="1:5">
      <c r="A836" s="128">
        <v>431744</v>
      </c>
      <c r="B836" s="129">
        <v>32</v>
      </c>
      <c r="C836" s="130">
        <f t="shared" si="25"/>
        <v>88.888888888888886</v>
      </c>
      <c r="D836" s="129">
        <v>35</v>
      </c>
      <c r="E836" s="131">
        <f t="shared" ref="E836:E899" si="26">D836/B836</f>
        <v>1.09375</v>
      </c>
    </row>
    <row r="837" spans="1:5">
      <c r="A837" s="128">
        <v>431835</v>
      </c>
      <c r="B837" s="129">
        <v>32</v>
      </c>
      <c r="C837" s="130">
        <f t="shared" ref="C837:C900" si="27">B837*100/36</f>
        <v>88.888888888888886</v>
      </c>
      <c r="D837" s="129">
        <v>35</v>
      </c>
      <c r="E837" s="131">
        <f t="shared" si="26"/>
        <v>1.09375</v>
      </c>
    </row>
    <row r="838" spans="1:5">
      <c r="A838" s="128">
        <v>432235</v>
      </c>
      <c r="B838" s="129">
        <v>32</v>
      </c>
      <c r="C838" s="130">
        <f t="shared" si="27"/>
        <v>88.888888888888886</v>
      </c>
      <c r="D838" s="129">
        <v>35</v>
      </c>
      <c r="E838" s="131">
        <f t="shared" si="26"/>
        <v>1.09375</v>
      </c>
    </row>
    <row r="839" spans="1:5">
      <c r="A839" s="128">
        <v>432294</v>
      </c>
      <c r="B839" s="129">
        <v>32</v>
      </c>
      <c r="C839" s="130">
        <f t="shared" si="27"/>
        <v>88.888888888888886</v>
      </c>
      <c r="D839" s="129">
        <v>35</v>
      </c>
      <c r="E839" s="131">
        <f t="shared" si="26"/>
        <v>1.09375</v>
      </c>
    </row>
    <row r="840" spans="1:5">
      <c r="A840" s="128">
        <v>432559</v>
      </c>
      <c r="B840" s="129">
        <v>32</v>
      </c>
      <c r="C840" s="130">
        <f t="shared" si="27"/>
        <v>88.888888888888886</v>
      </c>
      <c r="D840" s="129">
        <v>35</v>
      </c>
      <c r="E840" s="131">
        <f t="shared" si="26"/>
        <v>1.09375</v>
      </c>
    </row>
    <row r="841" spans="1:5">
      <c r="A841" s="128">
        <v>432591</v>
      </c>
      <c r="B841" s="129">
        <v>32</v>
      </c>
      <c r="C841" s="130">
        <f t="shared" si="27"/>
        <v>88.888888888888886</v>
      </c>
      <c r="D841" s="129">
        <v>35</v>
      </c>
      <c r="E841" s="131">
        <f t="shared" si="26"/>
        <v>1.09375</v>
      </c>
    </row>
    <row r="842" spans="1:5">
      <c r="A842" s="128">
        <v>432782</v>
      </c>
      <c r="B842" s="129">
        <v>32</v>
      </c>
      <c r="C842" s="130">
        <f t="shared" si="27"/>
        <v>88.888888888888886</v>
      </c>
      <c r="D842" s="129">
        <v>35</v>
      </c>
      <c r="E842" s="131">
        <f t="shared" si="26"/>
        <v>1.09375</v>
      </c>
    </row>
    <row r="843" spans="1:5">
      <c r="A843" s="128">
        <v>433763</v>
      </c>
      <c r="B843" s="129">
        <v>32</v>
      </c>
      <c r="C843" s="130">
        <f t="shared" si="27"/>
        <v>88.888888888888886</v>
      </c>
      <c r="D843" s="129">
        <v>35</v>
      </c>
      <c r="E843" s="131">
        <f t="shared" si="26"/>
        <v>1.09375</v>
      </c>
    </row>
    <row r="844" spans="1:5">
      <c r="A844" s="128">
        <v>433775</v>
      </c>
      <c r="B844" s="129">
        <v>32</v>
      </c>
      <c r="C844" s="130">
        <f t="shared" si="27"/>
        <v>88.888888888888886</v>
      </c>
      <c r="D844" s="129">
        <v>35</v>
      </c>
      <c r="E844" s="131">
        <f t="shared" si="26"/>
        <v>1.09375</v>
      </c>
    </row>
    <row r="845" spans="1:5">
      <c r="A845" s="128">
        <v>434167</v>
      </c>
      <c r="B845" s="129">
        <v>32</v>
      </c>
      <c r="C845" s="130">
        <f t="shared" si="27"/>
        <v>88.888888888888886</v>
      </c>
      <c r="D845" s="129">
        <v>35</v>
      </c>
      <c r="E845" s="131">
        <f t="shared" si="26"/>
        <v>1.09375</v>
      </c>
    </row>
    <row r="846" spans="1:5">
      <c r="A846" s="128">
        <v>434794</v>
      </c>
      <c r="B846" s="129">
        <v>32</v>
      </c>
      <c r="C846" s="130">
        <f t="shared" si="27"/>
        <v>88.888888888888886</v>
      </c>
      <c r="D846" s="129">
        <v>35</v>
      </c>
      <c r="E846" s="131">
        <f t="shared" si="26"/>
        <v>1.09375</v>
      </c>
    </row>
    <row r="847" spans="1:5">
      <c r="A847" s="128">
        <v>431743</v>
      </c>
      <c r="B847" s="129">
        <v>30</v>
      </c>
      <c r="C847" s="130">
        <f t="shared" si="27"/>
        <v>83.333333333333329</v>
      </c>
      <c r="D847" s="129">
        <v>33</v>
      </c>
      <c r="E847" s="131">
        <f t="shared" si="26"/>
        <v>1.1000000000000001</v>
      </c>
    </row>
    <row r="848" spans="1:5">
      <c r="A848" s="128">
        <v>432553</v>
      </c>
      <c r="B848" s="129">
        <v>30</v>
      </c>
      <c r="C848" s="130">
        <f t="shared" si="27"/>
        <v>83.333333333333329</v>
      </c>
      <c r="D848" s="129">
        <v>33</v>
      </c>
      <c r="E848" s="131">
        <f t="shared" si="26"/>
        <v>1.1000000000000001</v>
      </c>
    </row>
    <row r="849" spans="1:5">
      <c r="A849" s="128">
        <v>433318</v>
      </c>
      <c r="B849" s="129">
        <v>30</v>
      </c>
      <c r="C849" s="130">
        <f t="shared" si="27"/>
        <v>83.333333333333329</v>
      </c>
      <c r="D849" s="129">
        <v>33</v>
      </c>
      <c r="E849" s="131">
        <f t="shared" si="26"/>
        <v>1.1000000000000001</v>
      </c>
    </row>
    <row r="850" spans="1:5">
      <c r="A850" s="128">
        <v>435002</v>
      </c>
      <c r="B850" s="129">
        <v>30</v>
      </c>
      <c r="C850" s="130">
        <f t="shared" si="27"/>
        <v>83.333333333333329</v>
      </c>
      <c r="D850" s="129">
        <v>33</v>
      </c>
      <c r="E850" s="131">
        <f t="shared" si="26"/>
        <v>1.1000000000000001</v>
      </c>
    </row>
    <row r="851" spans="1:5">
      <c r="A851" s="118">
        <v>432460</v>
      </c>
      <c r="B851" s="119">
        <v>29</v>
      </c>
      <c r="C851" s="120">
        <f t="shared" si="27"/>
        <v>80.555555555555557</v>
      </c>
      <c r="D851" s="119">
        <v>32</v>
      </c>
      <c r="E851" s="121">
        <f t="shared" si="26"/>
        <v>1.103448275862069</v>
      </c>
    </row>
    <row r="852" spans="1:5">
      <c r="A852" s="118">
        <v>432983</v>
      </c>
      <c r="B852" s="119">
        <v>29</v>
      </c>
      <c r="C852" s="120">
        <f t="shared" si="27"/>
        <v>80.555555555555557</v>
      </c>
      <c r="D852" s="119">
        <v>32</v>
      </c>
      <c r="E852" s="121">
        <f t="shared" si="26"/>
        <v>1.103448275862069</v>
      </c>
    </row>
    <row r="853" spans="1:5">
      <c r="A853" s="118">
        <v>433288</v>
      </c>
      <c r="B853" s="119">
        <v>29</v>
      </c>
      <c r="C853" s="120">
        <f t="shared" si="27"/>
        <v>80.555555555555557</v>
      </c>
      <c r="D853" s="119">
        <v>32</v>
      </c>
      <c r="E853" s="121">
        <f t="shared" si="26"/>
        <v>1.103448275862069</v>
      </c>
    </row>
    <row r="854" spans="1:5">
      <c r="A854" s="118">
        <v>434266</v>
      </c>
      <c r="B854" s="119">
        <v>29</v>
      </c>
      <c r="C854" s="120">
        <f t="shared" si="27"/>
        <v>80.555555555555557</v>
      </c>
      <c r="D854" s="119">
        <v>32</v>
      </c>
      <c r="E854" s="121">
        <f t="shared" si="26"/>
        <v>1.103448275862069</v>
      </c>
    </row>
    <row r="855" spans="1:5">
      <c r="A855" s="118">
        <v>431194</v>
      </c>
      <c r="B855" s="119">
        <v>36</v>
      </c>
      <c r="C855" s="120">
        <f t="shared" si="27"/>
        <v>100</v>
      </c>
      <c r="D855" s="119">
        <v>40</v>
      </c>
      <c r="E855" s="121">
        <f t="shared" si="26"/>
        <v>1.1111111111111112</v>
      </c>
    </row>
    <row r="856" spans="1:5">
      <c r="A856" s="118">
        <v>431198</v>
      </c>
      <c r="B856" s="119">
        <v>36</v>
      </c>
      <c r="C856" s="120">
        <f t="shared" si="27"/>
        <v>100</v>
      </c>
      <c r="D856" s="119">
        <v>40</v>
      </c>
      <c r="E856" s="121">
        <f t="shared" si="26"/>
        <v>1.1111111111111112</v>
      </c>
    </row>
    <row r="857" spans="1:5">
      <c r="A857" s="118">
        <v>431374</v>
      </c>
      <c r="B857" s="119">
        <v>36</v>
      </c>
      <c r="C857" s="120">
        <f t="shared" si="27"/>
        <v>100</v>
      </c>
      <c r="D857" s="119">
        <v>40</v>
      </c>
      <c r="E857" s="121">
        <f t="shared" si="26"/>
        <v>1.1111111111111112</v>
      </c>
    </row>
    <row r="858" spans="1:5">
      <c r="A858" s="118">
        <v>431398</v>
      </c>
      <c r="B858" s="119">
        <v>36</v>
      </c>
      <c r="C858" s="120">
        <f t="shared" si="27"/>
        <v>100</v>
      </c>
      <c r="D858" s="119">
        <v>40</v>
      </c>
      <c r="E858" s="121">
        <f t="shared" si="26"/>
        <v>1.1111111111111112</v>
      </c>
    </row>
    <row r="859" spans="1:5">
      <c r="A859" s="118">
        <v>431498</v>
      </c>
      <c r="B859" s="119">
        <v>36</v>
      </c>
      <c r="C859" s="120">
        <f t="shared" si="27"/>
        <v>100</v>
      </c>
      <c r="D859" s="119">
        <v>40</v>
      </c>
      <c r="E859" s="121">
        <f t="shared" si="26"/>
        <v>1.1111111111111112</v>
      </c>
    </row>
    <row r="860" spans="1:5">
      <c r="A860" s="118">
        <v>431581</v>
      </c>
      <c r="B860" s="119">
        <v>36</v>
      </c>
      <c r="C860" s="120">
        <f t="shared" si="27"/>
        <v>100</v>
      </c>
      <c r="D860" s="119">
        <v>40</v>
      </c>
      <c r="E860" s="121">
        <f t="shared" si="26"/>
        <v>1.1111111111111112</v>
      </c>
    </row>
    <row r="861" spans="1:5">
      <c r="A861" s="118">
        <v>431653</v>
      </c>
      <c r="B861" s="119">
        <v>36</v>
      </c>
      <c r="C861" s="120">
        <f t="shared" si="27"/>
        <v>100</v>
      </c>
      <c r="D861" s="119">
        <v>40</v>
      </c>
      <c r="E861" s="121">
        <f t="shared" si="26"/>
        <v>1.1111111111111112</v>
      </c>
    </row>
    <row r="862" spans="1:5">
      <c r="A862" s="118">
        <v>431763</v>
      </c>
      <c r="B862" s="119">
        <v>36</v>
      </c>
      <c r="C862" s="120">
        <f t="shared" si="27"/>
        <v>100</v>
      </c>
      <c r="D862" s="119">
        <v>40</v>
      </c>
      <c r="E862" s="121">
        <f t="shared" si="26"/>
        <v>1.1111111111111112</v>
      </c>
    </row>
    <row r="863" spans="1:5">
      <c r="A863" s="118">
        <v>431803</v>
      </c>
      <c r="B863" s="119">
        <v>36</v>
      </c>
      <c r="C863" s="120">
        <f t="shared" si="27"/>
        <v>100</v>
      </c>
      <c r="D863" s="119">
        <v>40</v>
      </c>
      <c r="E863" s="121">
        <f t="shared" si="26"/>
        <v>1.1111111111111112</v>
      </c>
    </row>
    <row r="864" spans="1:5">
      <c r="A864" s="118">
        <v>431833</v>
      </c>
      <c r="B864" s="119">
        <v>36</v>
      </c>
      <c r="C864" s="120">
        <f t="shared" si="27"/>
        <v>100</v>
      </c>
      <c r="D864" s="119">
        <v>40</v>
      </c>
      <c r="E864" s="121">
        <f t="shared" si="26"/>
        <v>1.1111111111111112</v>
      </c>
    </row>
    <row r="865" spans="1:5">
      <c r="A865" s="118">
        <v>431861</v>
      </c>
      <c r="B865" s="119">
        <v>36</v>
      </c>
      <c r="C865" s="120">
        <f t="shared" si="27"/>
        <v>100</v>
      </c>
      <c r="D865" s="119">
        <v>40</v>
      </c>
      <c r="E865" s="121">
        <f t="shared" si="26"/>
        <v>1.1111111111111112</v>
      </c>
    </row>
    <row r="866" spans="1:5">
      <c r="A866" s="118">
        <v>431879</v>
      </c>
      <c r="B866" s="119">
        <v>36</v>
      </c>
      <c r="C866" s="120">
        <f t="shared" si="27"/>
        <v>100</v>
      </c>
      <c r="D866" s="119">
        <v>40</v>
      </c>
      <c r="E866" s="121">
        <f t="shared" si="26"/>
        <v>1.1111111111111112</v>
      </c>
    </row>
    <row r="867" spans="1:5">
      <c r="A867" s="118">
        <v>431882</v>
      </c>
      <c r="B867" s="119">
        <v>36</v>
      </c>
      <c r="C867" s="120">
        <f t="shared" si="27"/>
        <v>100</v>
      </c>
      <c r="D867" s="119">
        <v>40</v>
      </c>
      <c r="E867" s="121">
        <f t="shared" si="26"/>
        <v>1.1111111111111112</v>
      </c>
    </row>
    <row r="868" spans="1:5">
      <c r="A868" s="118">
        <v>432173</v>
      </c>
      <c r="B868" s="119">
        <v>36</v>
      </c>
      <c r="C868" s="120">
        <f t="shared" si="27"/>
        <v>100</v>
      </c>
      <c r="D868" s="119">
        <v>40</v>
      </c>
      <c r="E868" s="121">
        <f t="shared" si="26"/>
        <v>1.1111111111111112</v>
      </c>
    </row>
    <row r="869" spans="1:5">
      <c r="A869" s="118">
        <v>432188</v>
      </c>
      <c r="B869" s="119">
        <v>36</v>
      </c>
      <c r="C869" s="120">
        <f t="shared" si="27"/>
        <v>100</v>
      </c>
      <c r="D869" s="119">
        <v>40</v>
      </c>
      <c r="E869" s="121">
        <f t="shared" si="26"/>
        <v>1.1111111111111112</v>
      </c>
    </row>
    <row r="870" spans="1:5">
      <c r="A870" s="118">
        <v>432198</v>
      </c>
      <c r="B870" s="119">
        <v>36</v>
      </c>
      <c r="C870" s="120">
        <f t="shared" si="27"/>
        <v>100</v>
      </c>
      <c r="D870" s="119">
        <v>40</v>
      </c>
      <c r="E870" s="121">
        <f t="shared" si="26"/>
        <v>1.1111111111111112</v>
      </c>
    </row>
    <row r="871" spans="1:5">
      <c r="A871" s="118">
        <v>432274</v>
      </c>
      <c r="B871" s="119">
        <v>36</v>
      </c>
      <c r="C871" s="120">
        <f t="shared" si="27"/>
        <v>100</v>
      </c>
      <c r="D871" s="119">
        <v>40</v>
      </c>
      <c r="E871" s="121">
        <f t="shared" si="26"/>
        <v>1.1111111111111112</v>
      </c>
    </row>
    <row r="872" spans="1:5">
      <c r="A872" s="118">
        <v>432317</v>
      </c>
      <c r="B872" s="119">
        <v>36</v>
      </c>
      <c r="C872" s="120">
        <f t="shared" si="27"/>
        <v>100</v>
      </c>
      <c r="D872" s="119">
        <v>40</v>
      </c>
      <c r="E872" s="121">
        <f t="shared" si="26"/>
        <v>1.1111111111111112</v>
      </c>
    </row>
    <row r="873" spans="1:5">
      <c r="A873" s="118">
        <v>432319</v>
      </c>
      <c r="B873" s="119">
        <v>36</v>
      </c>
      <c r="C873" s="120">
        <f t="shared" si="27"/>
        <v>100</v>
      </c>
      <c r="D873" s="119">
        <v>40</v>
      </c>
      <c r="E873" s="121">
        <f t="shared" si="26"/>
        <v>1.1111111111111112</v>
      </c>
    </row>
    <row r="874" spans="1:5">
      <c r="A874" s="118">
        <v>432437</v>
      </c>
      <c r="B874" s="119">
        <v>36</v>
      </c>
      <c r="C874" s="120">
        <f t="shared" si="27"/>
        <v>100</v>
      </c>
      <c r="D874" s="119">
        <v>40</v>
      </c>
      <c r="E874" s="121">
        <f t="shared" si="26"/>
        <v>1.1111111111111112</v>
      </c>
    </row>
    <row r="875" spans="1:5">
      <c r="A875" s="118">
        <v>432543</v>
      </c>
      <c r="B875" s="119">
        <v>36</v>
      </c>
      <c r="C875" s="120">
        <f t="shared" si="27"/>
        <v>100</v>
      </c>
      <c r="D875" s="119">
        <v>40</v>
      </c>
      <c r="E875" s="121">
        <f t="shared" si="26"/>
        <v>1.1111111111111112</v>
      </c>
    </row>
    <row r="876" spans="1:5">
      <c r="A876" s="118">
        <v>432571</v>
      </c>
      <c r="B876" s="119">
        <v>36</v>
      </c>
      <c r="C876" s="120">
        <f t="shared" si="27"/>
        <v>100</v>
      </c>
      <c r="D876" s="119">
        <v>40</v>
      </c>
      <c r="E876" s="121">
        <f t="shared" si="26"/>
        <v>1.1111111111111112</v>
      </c>
    </row>
    <row r="877" spans="1:5">
      <c r="A877" s="118">
        <v>432630</v>
      </c>
      <c r="B877" s="119">
        <v>36</v>
      </c>
      <c r="C877" s="120">
        <f t="shared" si="27"/>
        <v>100</v>
      </c>
      <c r="D877" s="119">
        <v>40</v>
      </c>
      <c r="E877" s="121">
        <f t="shared" si="26"/>
        <v>1.1111111111111112</v>
      </c>
    </row>
    <row r="878" spans="1:5">
      <c r="A878" s="118">
        <v>432670</v>
      </c>
      <c r="B878" s="119">
        <v>36</v>
      </c>
      <c r="C878" s="120">
        <f t="shared" si="27"/>
        <v>100</v>
      </c>
      <c r="D878" s="119">
        <v>40</v>
      </c>
      <c r="E878" s="121">
        <f t="shared" si="26"/>
        <v>1.1111111111111112</v>
      </c>
    </row>
    <row r="879" spans="1:5">
      <c r="A879" s="118">
        <v>432756</v>
      </c>
      <c r="B879" s="119">
        <v>36</v>
      </c>
      <c r="C879" s="120">
        <f t="shared" si="27"/>
        <v>100</v>
      </c>
      <c r="D879" s="119">
        <v>40</v>
      </c>
      <c r="E879" s="121">
        <f t="shared" si="26"/>
        <v>1.1111111111111112</v>
      </c>
    </row>
    <row r="880" spans="1:5">
      <c r="A880" s="118">
        <v>432778</v>
      </c>
      <c r="B880" s="119">
        <v>36</v>
      </c>
      <c r="C880" s="120">
        <f t="shared" si="27"/>
        <v>100</v>
      </c>
      <c r="D880" s="119">
        <v>40</v>
      </c>
      <c r="E880" s="121">
        <f t="shared" si="26"/>
        <v>1.1111111111111112</v>
      </c>
    </row>
    <row r="881" spans="1:5">
      <c r="A881" s="118">
        <v>432842</v>
      </c>
      <c r="B881" s="119">
        <v>36</v>
      </c>
      <c r="C881" s="120">
        <f t="shared" si="27"/>
        <v>100</v>
      </c>
      <c r="D881" s="119">
        <v>40</v>
      </c>
      <c r="E881" s="121">
        <f t="shared" si="26"/>
        <v>1.1111111111111112</v>
      </c>
    </row>
    <row r="882" spans="1:5">
      <c r="A882" s="118">
        <v>432878</v>
      </c>
      <c r="B882" s="119">
        <v>36</v>
      </c>
      <c r="C882" s="120">
        <f t="shared" si="27"/>
        <v>100</v>
      </c>
      <c r="D882" s="119">
        <v>40</v>
      </c>
      <c r="E882" s="121">
        <f t="shared" si="26"/>
        <v>1.1111111111111112</v>
      </c>
    </row>
    <row r="883" spans="1:5">
      <c r="A883" s="118">
        <v>432892</v>
      </c>
      <c r="B883" s="119">
        <v>36</v>
      </c>
      <c r="C883" s="120">
        <f t="shared" si="27"/>
        <v>100</v>
      </c>
      <c r="D883" s="119">
        <v>40</v>
      </c>
      <c r="E883" s="121">
        <f t="shared" si="26"/>
        <v>1.1111111111111112</v>
      </c>
    </row>
    <row r="884" spans="1:5">
      <c r="A884" s="118">
        <v>432926</v>
      </c>
      <c r="B884" s="119">
        <v>36</v>
      </c>
      <c r="C884" s="120">
        <f t="shared" si="27"/>
        <v>100</v>
      </c>
      <c r="D884" s="119">
        <v>40</v>
      </c>
      <c r="E884" s="121">
        <f t="shared" si="26"/>
        <v>1.1111111111111112</v>
      </c>
    </row>
    <row r="885" spans="1:5">
      <c r="A885" s="118">
        <v>432934</v>
      </c>
      <c r="B885" s="119">
        <v>36</v>
      </c>
      <c r="C885" s="120">
        <f t="shared" si="27"/>
        <v>100</v>
      </c>
      <c r="D885" s="119">
        <v>40</v>
      </c>
      <c r="E885" s="121">
        <f t="shared" si="26"/>
        <v>1.1111111111111112</v>
      </c>
    </row>
    <row r="886" spans="1:5">
      <c r="A886" s="118">
        <v>432947</v>
      </c>
      <c r="B886" s="119">
        <v>36</v>
      </c>
      <c r="C886" s="120">
        <f t="shared" si="27"/>
        <v>100</v>
      </c>
      <c r="D886" s="119">
        <v>40</v>
      </c>
      <c r="E886" s="121">
        <f t="shared" si="26"/>
        <v>1.1111111111111112</v>
      </c>
    </row>
    <row r="887" spans="1:5">
      <c r="A887" s="118">
        <v>432993</v>
      </c>
      <c r="B887" s="119">
        <v>36</v>
      </c>
      <c r="C887" s="120">
        <f t="shared" si="27"/>
        <v>100</v>
      </c>
      <c r="D887" s="119">
        <v>40</v>
      </c>
      <c r="E887" s="121">
        <f t="shared" si="26"/>
        <v>1.1111111111111112</v>
      </c>
    </row>
    <row r="888" spans="1:5">
      <c r="A888" s="118">
        <v>433039</v>
      </c>
      <c r="B888" s="119">
        <v>36</v>
      </c>
      <c r="C888" s="120">
        <f t="shared" si="27"/>
        <v>100</v>
      </c>
      <c r="D888" s="119">
        <v>40</v>
      </c>
      <c r="E888" s="121">
        <f t="shared" si="26"/>
        <v>1.1111111111111112</v>
      </c>
    </row>
    <row r="889" spans="1:5">
      <c r="A889" s="118">
        <v>433073</v>
      </c>
      <c r="B889" s="119">
        <v>36</v>
      </c>
      <c r="C889" s="120">
        <f t="shared" si="27"/>
        <v>100</v>
      </c>
      <c r="D889" s="119">
        <v>40</v>
      </c>
      <c r="E889" s="121">
        <f t="shared" si="26"/>
        <v>1.1111111111111112</v>
      </c>
    </row>
    <row r="890" spans="1:5">
      <c r="A890" s="118">
        <v>433118</v>
      </c>
      <c r="B890" s="119">
        <v>36</v>
      </c>
      <c r="C890" s="120">
        <f t="shared" si="27"/>
        <v>100</v>
      </c>
      <c r="D890" s="119">
        <v>40</v>
      </c>
      <c r="E890" s="121">
        <f t="shared" si="26"/>
        <v>1.1111111111111112</v>
      </c>
    </row>
    <row r="891" spans="1:5">
      <c r="A891" s="118">
        <v>433128</v>
      </c>
      <c r="B891" s="119">
        <v>36</v>
      </c>
      <c r="C891" s="120">
        <f t="shared" si="27"/>
        <v>100</v>
      </c>
      <c r="D891" s="119">
        <v>40</v>
      </c>
      <c r="E891" s="121">
        <f t="shared" si="26"/>
        <v>1.1111111111111112</v>
      </c>
    </row>
    <row r="892" spans="1:5">
      <c r="A892" s="118">
        <v>433149</v>
      </c>
      <c r="B892" s="119">
        <v>36</v>
      </c>
      <c r="C892" s="120">
        <f t="shared" si="27"/>
        <v>100</v>
      </c>
      <c r="D892" s="119">
        <v>40</v>
      </c>
      <c r="E892" s="121">
        <f t="shared" si="26"/>
        <v>1.1111111111111112</v>
      </c>
    </row>
    <row r="893" spans="1:5">
      <c r="A893" s="118">
        <v>433228</v>
      </c>
      <c r="B893" s="119">
        <v>36</v>
      </c>
      <c r="C893" s="120">
        <f t="shared" si="27"/>
        <v>100</v>
      </c>
      <c r="D893" s="119">
        <v>40</v>
      </c>
      <c r="E893" s="121">
        <f t="shared" si="26"/>
        <v>1.1111111111111112</v>
      </c>
    </row>
    <row r="894" spans="1:5">
      <c r="A894" s="118">
        <v>433244</v>
      </c>
      <c r="B894" s="119">
        <v>36</v>
      </c>
      <c r="C894" s="120">
        <f t="shared" si="27"/>
        <v>100</v>
      </c>
      <c r="D894" s="119">
        <v>40</v>
      </c>
      <c r="E894" s="121">
        <f t="shared" si="26"/>
        <v>1.1111111111111112</v>
      </c>
    </row>
    <row r="895" spans="1:5">
      <c r="A895" s="118">
        <v>433407</v>
      </c>
      <c r="B895" s="119">
        <v>36</v>
      </c>
      <c r="C895" s="120">
        <f t="shared" si="27"/>
        <v>100</v>
      </c>
      <c r="D895" s="119">
        <v>40</v>
      </c>
      <c r="E895" s="121">
        <f t="shared" si="26"/>
        <v>1.1111111111111112</v>
      </c>
    </row>
    <row r="896" spans="1:5">
      <c r="A896" s="118">
        <v>433413</v>
      </c>
      <c r="B896" s="119">
        <v>36</v>
      </c>
      <c r="C896" s="120">
        <f t="shared" si="27"/>
        <v>100</v>
      </c>
      <c r="D896" s="119">
        <v>40</v>
      </c>
      <c r="E896" s="121">
        <f t="shared" si="26"/>
        <v>1.1111111111111112</v>
      </c>
    </row>
    <row r="897" spans="1:5">
      <c r="A897" s="118">
        <v>433488</v>
      </c>
      <c r="B897" s="119">
        <v>36</v>
      </c>
      <c r="C897" s="120">
        <f t="shared" si="27"/>
        <v>100</v>
      </c>
      <c r="D897" s="119">
        <v>40</v>
      </c>
      <c r="E897" s="121">
        <f t="shared" si="26"/>
        <v>1.1111111111111112</v>
      </c>
    </row>
    <row r="898" spans="1:5">
      <c r="A898" s="118">
        <v>433574</v>
      </c>
      <c r="B898" s="119">
        <v>36</v>
      </c>
      <c r="C898" s="120">
        <f t="shared" si="27"/>
        <v>100</v>
      </c>
      <c r="D898" s="119">
        <v>40</v>
      </c>
      <c r="E898" s="121">
        <f t="shared" si="26"/>
        <v>1.1111111111111112</v>
      </c>
    </row>
    <row r="899" spans="1:5">
      <c r="A899" s="118">
        <v>433575</v>
      </c>
      <c r="B899" s="119">
        <v>36</v>
      </c>
      <c r="C899" s="120">
        <f t="shared" si="27"/>
        <v>100</v>
      </c>
      <c r="D899" s="119">
        <v>40</v>
      </c>
      <c r="E899" s="121">
        <f t="shared" si="26"/>
        <v>1.1111111111111112</v>
      </c>
    </row>
    <row r="900" spans="1:5">
      <c r="A900" s="118">
        <v>433585</v>
      </c>
      <c r="B900" s="119">
        <v>36</v>
      </c>
      <c r="C900" s="120">
        <f t="shared" si="27"/>
        <v>100</v>
      </c>
      <c r="D900" s="119">
        <v>40</v>
      </c>
      <c r="E900" s="121">
        <f t="shared" ref="E900:E963" si="28">D900/B900</f>
        <v>1.1111111111111112</v>
      </c>
    </row>
    <row r="901" spans="1:5">
      <c r="A901" s="118">
        <v>433598</v>
      </c>
      <c r="B901" s="119">
        <v>36</v>
      </c>
      <c r="C901" s="120">
        <f t="shared" ref="C901:C964" si="29">B901*100/36</f>
        <v>100</v>
      </c>
      <c r="D901" s="119">
        <v>40</v>
      </c>
      <c r="E901" s="121">
        <f t="shared" si="28"/>
        <v>1.1111111111111112</v>
      </c>
    </row>
    <row r="902" spans="1:5">
      <c r="A902" s="118">
        <v>433675</v>
      </c>
      <c r="B902" s="119">
        <v>36</v>
      </c>
      <c r="C902" s="120">
        <f t="shared" si="29"/>
        <v>100</v>
      </c>
      <c r="D902" s="119">
        <v>40</v>
      </c>
      <c r="E902" s="121">
        <f t="shared" si="28"/>
        <v>1.1111111111111112</v>
      </c>
    </row>
    <row r="903" spans="1:5">
      <c r="A903" s="118">
        <v>433712</v>
      </c>
      <c r="B903" s="119">
        <v>36</v>
      </c>
      <c r="C903" s="120">
        <f t="shared" si="29"/>
        <v>100</v>
      </c>
      <c r="D903" s="119">
        <v>40</v>
      </c>
      <c r="E903" s="121">
        <f t="shared" si="28"/>
        <v>1.1111111111111112</v>
      </c>
    </row>
    <row r="904" spans="1:5">
      <c r="A904" s="118">
        <v>433790</v>
      </c>
      <c r="B904" s="119">
        <v>36</v>
      </c>
      <c r="C904" s="120">
        <f t="shared" si="29"/>
        <v>100</v>
      </c>
      <c r="D904" s="119">
        <v>40</v>
      </c>
      <c r="E904" s="121">
        <f t="shared" si="28"/>
        <v>1.1111111111111112</v>
      </c>
    </row>
    <row r="905" spans="1:5">
      <c r="A905" s="118">
        <v>433821</v>
      </c>
      <c r="B905" s="119">
        <v>36</v>
      </c>
      <c r="C905" s="120">
        <f t="shared" si="29"/>
        <v>100</v>
      </c>
      <c r="D905" s="119">
        <v>40</v>
      </c>
      <c r="E905" s="121">
        <f t="shared" si="28"/>
        <v>1.1111111111111112</v>
      </c>
    </row>
    <row r="906" spans="1:5">
      <c r="A906" s="118">
        <v>433859</v>
      </c>
      <c r="B906" s="119">
        <v>36</v>
      </c>
      <c r="C906" s="120">
        <f t="shared" si="29"/>
        <v>100</v>
      </c>
      <c r="D906" s="119">
        <v>40</v>
      </c>
      <c r="E906" s="121">
        <f t="shared" si="28"/>
        <v>1.1111111111111112</v>
      </c>
    </row>
    <row r="907" spans="1:5">
      <c r="A907" s="118">
        <v>433970</v>
      </c>
      <c r="B907" s="119">
        <v>36</v>
      </c>
      <c r="C907" s="120">
        <f t="shared" si="29"/>
        <v>100</v>
      </c>
      <c r="D907" s="119">
        <v>40</v>
      </c>
      <c r="E907" s="121">
        <f t="shared" si="28"/>
        <v>1.1111111111111112</v>
      </c>
    </row>
    <row r="908" spans="1:5">
      <c r="A908" s="118">
        <v>433972</v>
      </c>
      <c r="B908" s="119">
        <v>36</v>
      </c>
      <c r="C908" s="120">
        <f t="shared" si="29"/>
        <v>100</v>
      </c>
      <c r="D908" s="119">
        <v>40</v>
      </c>
      <c r="E908" s="121">
        <f t="shared" si="28"/>
        <v>1.1111111111111112</v>
      </c>
    </row>
    <row r="909" spans="1:5">
      <c r="A909" s="118">
        <v>433978</v>
      </c>
      <c r="B909" s="119">
        <v>36</v>
      </c>
      <c r="C909" s="120">
        <f t="shared" si="29"/>
        <v>100</v>
      </c>
      <c r="D909" s="119">
        <v>40</v>
      </c>
      <c r="E909" s="121">
        <f t="shared" si="28"/>
        <v>1.1111111111111112</v>
      </c>
    </row>
    <row r="910" spans="1:5">
      <c r="A910" s="118">
        <v>434035</v>
      </c>
      <c r="B910" s="119">
        <v>36</v>
      </c>
      <c r="C910" s="120">
        <f t="shared" si="29"/>
        <v>100</v>
      </c>
      <c r="D910" s="119">
        <v>40</v>
      </c>
      <c r="E910" s="121">
        <f t="shared" si="28"/>
        <v>1.1111111111111112</v>
      </c>
    </row>
    <row r="911" spans="1:5">
      <c r="A911" s="118">
        <v>434063</v>
      </c>
      <c r="B911" s="119">
        <v>36</v>
      </c>
      <c r="C911" s="120">
        <f t="shared" si="29"/>
        <v>100</v>
      </c>
      <c r="D911" s="119">
        <v>40</v>
      </c>
      <c r="E911" s="121">
        <f t="shared" si="28"/>
        <v>1.1111111111111112</v>
      </c>
    </row>
    <row r="912" spans="1:5">
      <c r="A912" s="118">
        <v>434068</v>
      </c>
      <c r="B912" s="119">
        <v>36</v>
      </c>
      <c r="C912" s="120">
        <f t="shared" si="29"/>
        <v>100</v>
      </c>
      <c r="D912" s="119">
        <v>40</v>
      </c>
      <c r="E912" s="121">
        <f t="shared" si="28"/>
        <v>1.1111111111111112</v>
      </c>
    </row>
    <row r="913" spans="1:5">
      <c r="A913" s="118">
        <v>434082</v>
      </c>
      <c r="B913" s="119">
        <v>36</v>
      </c>
      <c r="C913" s="120">
        <f t="shared" si="29"/>
        <v>100</v>
      </c>
      <c r="D913" s="119">
        <v>40</v>
      </c>
      <c r="E913" s="121">
        <f t="shared" si="28"/>
        <v>1.1111111111111112</v>
      </c>
    </row>
    <row r="914" spans="1:5">
      <c r="A914" s="118">
        <v>434109</v>
      </c>
      <c r="B914" s="119">
        <v>36</v>
      </c>
      <c r="C914" s="120">
        <f t="shared" si="29"/>
        <v>100</v>
      </c>
      <c r="D914" s="119">
        <v>40</v>
      </c>
      <c r="E914" s="121">
        <f t="shared" si="28"/>
        <v>1.1111111111111112</v>
      </c>
    </row>
    <row r="915" spans="1:5">
      <c r="A915" s="118">
        <v>434176</v>
      </c>
      <c r="B915" s="119">
        <v>36</v>
      </c>
      <c r="C915" s="120">
        <f t="shared" si="29"/>
        <v>100</v>
      </c>
      <c r="D915" s="119">
        <v>40</v>
      </c>
      <c r="E915" s="121">
        <f t="shared" si="28"/>
        <v>1.1111111111111112</v>
      </c>
    </row>
    <row r="916" spans="1:5">
      <c r="A916" s="118">
        <v>434179</v>
      </c>
      <c r="B916" s="119">
        <v>36</v>
      </c>
      <c r="C916" s="120">
        <f t="shared" si="29"/>
        <v>100</v>
      </c>
      <c r="D916" s="119">
        <v>40</v>
      </c>
      <c r="E916" s="121">
        <f t="shared" si="28"/>
        <v>1.1111111111111112</v>
      </c>
    </row>
    <row r="917" spans="1:5">
      <c r="A917" s="118">
        <v>434192</v>
      </c>
      <c r="B917" s="119">
        <v>36</v>
      </c>
      <c r="C917" s="120">
        <f t="shared" si="29"/>
        <v>100</v>
      </c>
      <c r="D917" s="119">
        <v>40</v>
      </c>
      <c r="E917" s="121">
        <f t="shared" si="28"/>
        <v>1.1111111111111112</v>
      </c>
    </row>
    <row r="918" spans="1:5">
      <c r="A918" s="118">
        <v>434215</v>
      </c>
      <c r="B918" s="119">
        <v>36</v>
      </c>
      <c r="C918" s="120">
        <f t="shared" si="29"/>
        <v>100</v>
      </c>
      <c r="D918" s="119">
        <v>40</v>
      </c>
      <c r="E918" s="121">
        <f t="shared" si="28"/>
        <v>1.1111111111111112</v>
      </c>
    </row>
    <row r="919" spans="1:5">
      <c r="A919" s="118">
        <v>434303</v>
      </c>
      <c r="B919" s="119">
        <v>36</v>
      </c>
      <c r="C919" s="120">
        <f t="shared" si="29"/>
        <v>100</v>
      </c>
      <c r="D919" s="119">
        <v>40</v>
      </c>
      <c r="E919" s="121">
        <f t="shared" si="28"/>
        <v>1.1111111111111112</v>
      </c>
    </row>
    <row r="920" spans="1:5">
      <c r="A920" s="118">
        <v>434319</v>
      </c>
      <c r="B920" s="119">
        <v>36</v>
      </c>
      <c r="C920" s="120">
        <f t="shared" si="29"/>
        <v>100</v>
      </c>
      <c r="D920" s="119">
        <v>40</v>
      </c>
      <c r="E920" s="121">
        <f t="shared" si="28"/>
        <v>1.1111111111111112</v>
      </c>
    </row>
    <row r="921" spans="1:5">
      <c r="A921" s="118">
        <v>434341</v>
      </c>
      <c r="B921" s="119">
        <v>36</v>
      </c>
      <c r="C921" s="120">
        <f t="shared" si="29"/>
        <v>100</v>
      </c>
      <c r="D921" s="119">
        <v>40</v>
      </c>
      <c r="E921" s="121">
        <f t="shared" si="28"/>
        <v>1.1111111111111112</v>
      </c>
    </row>
    <row r="922" spans="1:5">
      <c r="A922" s="118">
        <v>434403</v>
      </c>
      <c r="B922" s="119">
        <v>36</v>
      </c>
      <c r="C922" s="120">
        <f t="shared" si="29"/>
        <v>100</v>
      </c>
      <c r="D922" s="119">
        <v>40</v>
      </c>
      <c r="E922" s="121">
        <f t="shared" si="28"/>
        <v>1.1111111111111112</v>
      </c>
    </row>
    <row r="923" spans="1:5">
      <c r="A923" s="118">
        <v>434419</v>
      </c>
      <c r="B923" s="119">
        <v>36</v>
      </c>
      <c r="C923" s="120">
        <f t="shared" si="29"/>
        <v>100</v>
      </c>
      <c r="D923" s="119">
        <v>40</v>
      </c>
      <c r="E923" s="121">
        <f t="shared" si="28"/>
        <v>1.1111111111111112</v>
      </c>
    </row>
    <row r="924" spans="1:5">
      <c r="A924" s="118">
        <v>434490</v>
      </c>
      <c r="B924" s="119">
        <v>36</v>
      </c>
      <c r="C924" s="120">
        <f t="shared" si="29"/>
        <v>100</v>
      </c>
      <c r="D924" s="119">
        <v>40</v>
      </c>
      <c r="E924" s="121">
        <f t="shared" si="28"/>
        <v>1.1111111111111112</v>
      </c>
    </row>
    <row r="925" spans="1:5">
      <c r="A925" s="118">
        <v>434586</v>
      </c>
      <c r="B925" s="119">
        <v>36</v>
      </c>
      <c r="C925" s="120">
        <f t="shared" si="29"/>
        <v>100</v>
      </c>
      <c r="D925" s="119">
        <v>40</v>
      </c>
      <c r="E925" s="121">
        <f t="shared" si="28"/>
        <v>1.1111111111111112</v>
      </c>
    </row>
    <row r="926" spans="1:5">
      <c r="A926" s="118">
        <v>434615</v>
      </c>
      <c r="B926" s="119">
        <v>36</v>
      </c>
      <c r="C926" s="120">
        <f t="shared" si="29"/>
        <v>100</v>
      </c>
      <c r="D926" s="119">
        <v>40</v>
      </c>
      <c r="E926" s="121">
        <f t="shared" si="28"/>
        <v>1.1111111111111112</v>
      </c>
    </row>
    <row r="927" spans="1:5">
      <c r="A927" s="118">
        <v>434666</v>
      </c>
      <c r="B927" s="119">
        <v>36</v>
      </c>
      <c r="C927" s="120">
        <f t="shared" si="29"/>
        <v>100</v>
      </c>
      <c r="D927" s="119">
        <v>40</v>
      </c>
      <c r="E927" s="121">
        <f t="shared" si="28"/>
        <v>1.1111111111111112</v>
      </c>
    </row>
    <row r="928" spans="1:5">
      <c r="A928" s="118">
        <v>434718</v>
      </c>
      <c r="B928" s="119">
        <v>36</v>
      </c>
      <c r="C928" s="120">
        <f t="shared" si="29"/>
        <v>100</v>
      </c>
      <c r="D928" s="119">
        <v>40</v>
      </c>
      <c r="E928" s="121">
        <f t="shared" si="28"/>
        <v>1.1111111111111112</v>
      </c>
    </row>
    <row r="929" spans="1:5">
      <c r="A929" s="118">
        <v>434720</v>
      </c>
      <c r="B929" s="119">
        <v>36</v>
      </c>
      <c r="C929" s="120">
        <f t="shared" si="29"/>
        <v>100</v>
      </c>
      <c r="D929" s="119">
        <v>40</v>
      </c>
      <c r="E929" s="121">
        <f t="shared" si="28"/>
        <v>1.1111111111111112</v>
      </c>
    </row>
    <row r="930" spans="1:5">
      <c r="A930" s="118">
        <v>434743</v>
      </c>
      <c r="B930" s="119">
        <v>36</v>
      </c>
      <c r="C930" s="120">
        <f t="shared" si="29"/>
        <v>100</v>
      </c>
      <c r="D930" s="119">
        <v>40</v>
      </c>
      <c r="E930" s="121">
        <f t="shared" si="28"/>
        <v>1.1111111111111112</v>
      </c>
    </row>
    <row r="931" spans="1:5">
      <c r="A931" s="118">
        <v>434851</v>
      </c>
      <c r="B931" s="119">
        <v>36</v>
      </c>
      <c r="C931" s="120">
        <f t="shared" si="29"/>
        <v>100</v>
      </c>
      <c r="D931" s="119">
        <v>40</v>
      </c>
      <c r="E931" s="121">
        <f t="shared" si="28"/>
        <v>1.1111111111111112</v>
      </c>
    </row>
    <row r="932" spans="1:5">
      <c r="A932" s="118">
        <v>434894</v>
      </c>
      <c r="B932" s="119">
        <v>36</v>
      </c>
      <c r="C932" s="120">
        <f t="shared" si="29"/>
        <v>100</v>
      </c>
      <c r="D932" s="119">
        <v>40</v>
      </c>
      <c r="E932" s="121">
        <f t="shared" si="28"/>
        <v>1.1111111111111112</v>
      </c>
    </row>
    <row r="933" spans="1:5">
      <c r="A933" s="118">
        <v>434908</v>
      </c>
      <c r="B933" s="119">
        <v>36</v>
      </c>
      <c r="C933" s="120">
        <f t="shared" si="29"/>
        <v>100</v>
      </c>
      <c r="D933" s="119">
        <v>40</v>
      </c>
      <c r="E933" s="121">
        <f t="shared" si="28"/>
        <v>1.1111111111111112</v>
      </c>
    </row>
    <row r="934" spans="1:5">
      <c r="A934" s="118">
        <v>434909</v>
      </c>
      <c r="B934" s="119">
        <v>36</v>
      </c>
      <c r="C934" s="120">
        <f t="shared" si="29"/>
        <v>100</v>
      </c>
      <c r="D934" s="119">
        <v>40</v>
      </c>
      <c r="E934" s="121">
        <f t="shared" si="28"/>
        <v>1.1111111111111112</v>
      </c>
    </row>
    <row r="935" spans="1:5">
      <c r="A935" s="118">
        <v>434915</v>
      </c>
      <c r="B935" s="119">
        <v>36</v>
      </c>
      <c r="C935" s="120">
        <f t="shared" si="29"/>
        <v>100</v>
      </c>
      <c r="D935" s="119">
        <v>40</v>
      </c>
      <c r="E935" s="121">
        <f t="shared" si="28"/>
        <v>1.1111111111111112</v>
      </c>
    </row>
    <row r="936" spans="1:5">
      <c r="A936" s="118">
        <v>435025</v>
      </c>
      <c r="B936" s="119">
        <v>36</v>
      </c>
      <c r="C936" s="120">
        <f t="shared" si="29"/>
        <v>100</v>
      </c>
      <c r="D936" s="119">
        <v>40</v>
      </c>
      <c r="E936" s="121">
        <f t="shared" si="28"/>
        <v>1.1111111111111112</v>
      </c>
    </row>
    <row r="937" spans="1:5">
      <c r="A937" s="118">
        <v>435066</v>
      </c>
      <c r="B937" s="119">
        <v>36</v>
      </c>
      <c r="C937" s="120">
        <f t="shared" si="29"/>
        <v>100</v>
      </c>
      <c r="D937" s="119">
        <v>40</v>
      </c>
      <c r="E937" s="121">
        <f t="shared" si="28"/>
        <v>1.1111111111111112</v>
      </c>
    </row>
    <row r="938" spans="1:5">
      <c r="A938" s="118">
        <v>435087</v>
      </c>
      <c r="B938" s="119">
        <v>36</v>
      </c>
      <c r="C938" s="120">
        <f t="shared" si="29"/>
        <v>100</v>
      </c>
      <c r="D938" s="119">
        <v>40</v>
      </c>
      <c r="E938" s="121">
        <f t="shared" si="28"/>
        <v>1.1111111111111112</v>
      </c>
    </row>
    <row r="939" spans="1:5">
      <c r="A939" s="118">
        <v>435098</v>
      </c>
      <c r="B939" s="119">
        <v>36</v>
      </c>
      <c r="C939" s="120">
        <f t="shared" si="29"/>
        <v>100</v>
      </c>
      <c r="D939" s="119">
        <v>40</v>
      </c>
      <c r="E939" s="121">
        <f t="shared" si="28"/>
        <v>1.1111111111111112</v>
      </c>
    </row>
    <row r="940" spans="1:5">
      <c r="A940" s="118">
        <v>435246</v>
      </c>
      <c r="B940" s="119">
        <v>36</v>
      </c>
      <c r="C940" s="120">
        <f t="shared" si="29"/>
        <v>100</v>
      </c>
      <c r="D940" s="119">
        <v>40</v>
      </c>
      <c r="E940" s="121">
        <f t="shared" si="28"/>
        <v>1.1111111111111112</v>
      </c>
    </row>
    <row r="941" spans="1:5">
      <c r="A941" s="118">
        <v>435252</v>
      </c>
      <c r="B941" s="119">
        <v>36</v>
      </c>
      <c r="C941" s="120">
        <f t="shared" si="29"/>
        <v>100</v>
      </c>
      <c r="D941" s="119">
        <v>40</v>
      </c>
      <c r="E941" s="121">
        <f t="shared" si="28"/>
        <v>1.1111111111111112</v>
      </c>
    </row>
    <row r="942" spans="1:5">
      <c r="A942" s="118">
        <v>431182</v>
      </c>
      <c r="B942" s="119">
        <v>35</v>
      </c>
      <c r="C942" s="120">
        <f t="shared" si="29"/>
        <v>97.222222222222229</v>
      </c>
      <c r="D942" s="119">
        <v>39</v>
      </c>
      <c r="E942" s="121">
        <f t="shared" si="28"/>
        <v>1.1142857142857143</v>
      </c>
    </row>
    <row r="943" spans="1:5">
      <c r="A943" s="118">
        <v>431315</v>
      </c>
      <c r="B943" s="119">
        <v>35</v>
      </c>
      <c r="C943" s="120">
        <f t="shared" si="29"/>
        <v>97.222222222222229</v>
      </c>
      <c r="D943" s="119">
        <v>39</v>
      </c>
      <c r="E943" s="121">
        <f t="shared" si="28"/>
        <v>1.1142857142857143</v>
      </c>
    </row>
    <row r="944" spans="1:5">
      <c r="A944" s="118">
        <v>431353</v>
      </c>
      <c r="B944" s="119">
        <v>35</v>
      </c>
      <c r="C944" s="120">
        <f t="shared" si="29"/>
        <v>97.222222222222229</v>
      </c>
      <c r="D944" s="119">
        <v>39</v>
      </c>
      <c r="E944" s="121">
        <f t="shared" si="28"/>
        <v>1.1142857142857143</v>
      </c>
    </row>
    <row r="945" spans="1:5">
      <c r="A945" s="118">
        <v>431369</v>
      </c>
      <c r="B945" s="119">
        <v>35</v>
      </c>
      <c r="C945" s="120">
        <f t="shared" si="29"/>
        <v>97.222222222222229</v>
      </c>
      <c r="D945" s="119">
        <v>39</v>
      </c>
      <c r="E945" s="121">
        <f t="shared" si="28"/>
        <v>1.1142857142857143</v>
      </c>
    </row>
    <row r="946" spans="1:5">
      <c r="A946" s="118">
        <v>431523</v>
      </c>
      <c r="B946" s="119">
        <v>35</v>
      </c>
      <c r="C946" s="120">
        <f t="shared" si="29"/>
        <v>97.222222222222229</v>
      </c>
      <c r="D946" s="119">
        <v>39</v>
      </c>
      <c r="E946" s="121">
        <f t="shared" si="28"/>
        <v>1.1142857142857143</v>
      </c>
    </row>
    <row r="947" spans="1:5">
      <c r="A947" s="118">
        <v>431607</v>
      </c>
      <c r="B947" s="119">
        <v>35</v>
      </c>
      <c r="C947" s="120">
        <f t="shared" si="29"/>
        <v>97.222222222222229</v>
      </c>
      <c r="D947" s="119">
        <v>39</v>
      </c>
      <c r="E947" s="121">
        <f t="shared" si="28"/>
        <v>1.1142857142857143</v>
      </c>
    </row>
    <row r="948" spans="1:5">
      <c r="A948" s="118">
        <v>431709</v>
      </c>
      <c r="B948" s="119">
        <v>35</v>
      </c>
      <c r="C948" s="120">
        <f t="shared" si="29"/>
        <v>97.222222222222229</v>
      </c>
      <c r="D948" s="119">
        <v>39</v>
      </c>
      <c r="E948" s="121">
        <f t="shared" si="28"/>
        <v>1.1142857142857143</v>
      </c>
    </row>
    <row r="949" spans="1:5">
      <c r="A949" s="118">
        <v>431821</v>
      </c>
      <c r="B949" s="119">
        <v>35</v>
      </c>
      <c r="C949" s="120">
        <f t="shared" si="29"/>
        <v>97.222222222222229</v>
      </c>
      <c r="D949" s="119">
        <v>39</v>
      </c>
      <c r="E949" s="121">
        <f t="shared" si="28"/>
        <v>1.1142857142857143</v>
      </c>
    </row>
    <row r="950" spans="1:5">
      <c r="A950" s="118">
        <v>431822</v>
      </c>
      <c r="B950" s="119">
        <v>35</v>
      </c>
      <c r="C950" s="120">
        <f t="shared" si="29"/>
        <v>97.222222222222229</v>
      </c>
      <c r="D950" s="119">
        <v>39</v>
      </c>
      <c r="E950" s="121">
        <f t="shared" si="28"/>
        <v>1.1142857142857143</v>
      </c>
    </row>
    <row r="951" spans="1:5">
      <c r="A951" s="118">
        <v>431830</v>
      </c>
      <c r="B951" s="119">
        <v>35</v>
      </c>
      <c r="C951" s="120">
        <f t="shared" si="29"/>
        <v>97.222222222222229</v>
      </c>
      <c r="D951" s="119">
        <v>39</v>
      </c>
      <c r="E951" s="121">
        <f t="shared" si="28"/>
        <v>1.1142857142857143</v>
      </c>
    </row>
    <row r="952" spans="1:5">
      <c r="A952" s="118">
        <v>431918</v>
      </c>
      <c r="B952" s="119">
        <v>35</v>
      </c>
      <c r="C952" s="120">
        <f t="shared" si="29"/>
        <v>97.222222222222229</v>
      </c>
      <c r="D952" s="119">
        <v>39</v>
      </c>
      <c r="E952" s="121">
        <f t="shared" si="28"/>
        <v>1.1142857142857143</v>
      </c>
    </row>
    <row r="953" spans="1:5">
      <c r="A953" s="118">
        <v>431925</v>
      </c>
      <c r="B953" s="119">
        <v>35</v>
      </c>
      <c r="C953" s="120">
        <f t="shared" si="29"/>
        <v>97.222222222222229</v>
      </c>
      <c r="D953" s="119">
        <v>39</v>
      </c>
      <c r="E953" s="121">
        <f t="shared" si="28"/>
        <v>1.1142857142857143</v>
      </c>
    </row>
    <row r="954" spans="1:5">
      <c r="A954" s="118">
        <v>431950</v>
      </c>
      <c r="B954" s="119">
        <v>35</v>
      </c>
      <c r="C954" s="120">
        <f t="shared" si="29"/>
        <v>97.222222222222229</v>
      </c>
      <c r="D954" s="119">
        <v>39</v>
      </c>
      <c r="E954" s="121">
        <f t="shared" si="28"/>
        <v>1.1142857142857143</v>
      </c>
    </row>
    <row r="955" spans="1:5">
      <c r="A955" s="118">
        <v>432043</v>
      </c>
      <c r="B955" s="119">
        <v>35</v>
      </c>
      <c r="C955" s="120">
        <f t="shared" si="29"/>
        <v>97.222222222222229</v>
      </c>
      <c r="D955" s="119">
        <v>39</v>
      </c>
      <c r="E955" s="121">
        <f t="shared" si="28"/>
        <v>1.1142857142857143</v>
      </c>
    </row>
    <row r="956" spans="1:5">
      <c r="A956" s="118">
        <v>432086</v>
      </c>
      <c r="B956" s="119">
        <v>35</v>
      </c>
      <c r="C956" s="120">
        <f t="shared" si="29"/>
        <v>97.222222222222229</v>
      </c>
      <c r="D956" s="119">
        <v>39</v>
      </c>
      <c r="E956" s="121">
        <f t="shared" si="28"/>
        <v>1.1142857142857143</v>
      </c>
    </row>
    <row r="957" spans="1:5">
      <c r="A957" s="118">
        <v>432123</v>
      </c>
      <c r="B957" s="119">
        <v>35</v>
      </c>
      <c r="C957" s="120">
        <f t="shared" si="29"/>
        <v>97.222222222222229</v>
      </c>
      <c r="D957" s="119">
        <v>39</v>
      </c>
      <c r="E957" s="121">
        <f t="shared" si="28"/>
        <v>1.1142857142857143</v>
      </c>
    </row>
    <row r="958" spans="1:5">
      <c r="A958" s="118">
        <v>432182</v>
      </c>
      <c r="B958" s="119">
        <v>35</v>
      </c>
      <c r="C958" s="120">
        <f t="shared" si="29"/>
        <v>97.222222222222229</v>
      </c>
      <c r="D958" s="119">
        <v>39</v>
      </c>
      <c r="E958" s="121">
        <f t="shared" si="28"/>
        <v>1.1142857142857143</v>
      </c>
    </row>
    <row r="959" spans="1:5">
      <c r="A959" s="118">
        <v>432186</v>
      </c>
      <c r="B959" s="119">
        <v>35</v>
      </c>
      <c r="C959" s="120">
        <f t="shared" si="29"/>
        <v>97.222222222222229</v>
      </c>
      <c r="D959" s="119">
        <v>39</v>
      </c>
      <c r="E959" s="121">
        <f t="shared" si="28"/>
        <v>1.1142857142857143</v>
      </c>
    </row>
    <row r="960" spans="1:5">
      <c r="A960" s="118">
        <v>432201</v>
      </c>
      <c r="B960" s="119">
        <v>35</v>
      </c>
      <c r="C960" s="120">
        <f t="shared" si="29"/>
        <v>97.222222222222229</v>
      </c>
      <c r="D960" s="119">
        <v>39</v>
      </c>
      <c r="E960" s="121">
        <f t="shared" si="28"/>
        <v>1.1142857142857143</v>
      </c>
    </row>
    <row r="961" spans="1:5">
      <c r="A961" s="118">
        <v>432206</v>
      </c>
      <c r="B961" s="119">
        <v>35</v>
      </c>
      <c r="C961" s="120">
        <f t="shared" si="29"/>
        <v>97.222222222222229</v>
      </c>
      <c r="D961" s="119">
        <v>39</v>
      </c>
      <c r="E961" s="121">
        <f t="shared" si="28"/>
        <v>1.1142857142857143</v>
      </c>
    </row>
    <row r="962" spans="1:5">
      <c r="A962" s="118">
        <v>432207</v>
      </c>
      <c r="B962" s="119">
        <v>35</v>
      </c>
      <c r="C962" s="120">
        <f t="shared" si="29"/>
        <v>97.222222222222229</v>
      </c>
      <c r="D962" s="119">
        <v>39</v>
      </c>
      <c r="E962" s="121">
        <f t="shared" si="28"/>
        <v>1.1142857142857143</v>
      </c>
    </row>
    <row r="963" spans="1:5">
      <c r="A963" s="118">
        <v>432323</v>
      </c>
      <c r="B963" s="119">
        <v>35</v>
      </c>
      <c r="C963" s="120">
        <f t="shared" si="29"/>
        <v>97.222222222222229</v>
      </c>
      <c r="D963" s="119">
        <v>39</v>
      </c>
      <c r="E963" s="121">
        <f t="shared" si="28"/>
        <v>1.1142857142857143</v>
      </c>
    </row>
    <row r="964" spans="1:5">
      <c r="A964" s="118">
        <v>432527</v>
      </c>
      <c r="B964" s="119">
        <v>35</v>
      </c>
      <c r="C964" s="120">
        <f t="shared" si="29"/>
        <v>97.222222222222229</v>
      </c>
      <c r="D964" s="119">
        <v>39</v>
      </c>
      <c r="E964" s="121">
        <f t="shared" ref="E964:E1027" si="30">D964/B964</f>
        <v>1.1142857142857143</v>
      </c>
    </row>
    <row r="965" spans="1:5">
      <c r="A965" s="118">
        <v>432832</v>
      </c>
      <c r="B965" s="119">
        <v>35</v>
      </c>
      <c r="C965" s="120">
        <f t="shared" ref="C965:C1028" si="31">B965*100/36</f>
        <v>97.222222222222229</v>
      </c>
      <c r="D965" s="119">
        <v>39</v>
      </c>
      <c r="E965" s="121">
        <f t="shared" si="30"/>
        <v>1.1142857142857143</v>
      </c>
    </row>
    <row r="966" spans="1:5">
      <c r="A966" s="118">
        <v>433062</v>
      </c>
      <c r="B966" s="119">
        <v>35</v>
      </c>
      <c r="C966" s="120">
        <f t="shared" si="31"/>
        <v>97.222222222222229</v>
      </c>
      <c r="D966" s="119">
        <v>39</v>
      </c>
      <c r="E966" s="121">
        <f t="shared" si="30"/>
        <v>1.1142857142857143</v>
      </c>
    </row>
    <row r="967" spans="1:5">
      <c r="A967" s="118">
        <v>433087</v>
      </c>
      <c r="B967" s="119">
        <v>35</v>
      </c>
      <c r="C967" s="120">
        <f t="shared" si="31"/>
        <v>97.222222222222229</v>
      </c>
      <c r="D967" s="119">
        <v>39</v>
      </c>
      <c r="E967" s="121">
        <f t="shared" si="30"/>
        <v>1.1142857142857143</v>
      </c>
    </row>
    <row r="968" spans="1:5">
      <c r="A968" s="118">
        <v>433274</v>
      </c>
      <c r="B968" s="119">
        <v>35</v>
      </c>
      <c r="C968" s="120">
        <f t="shared" si="31"/>
        <v>97.222222222222229</v>
      </c>
      <c r="D968" s="119">
        <v>39</v>
      </c>
      <c r="E968" s="121">
        <f t="shared" si="30"/>
        <v>1.1142857142857143</v>
      </c>
    </row>
    <row r="969" spans="1:5">
      <c r="A969" s="118">
        <v>433309</v>
      </c>
      <c r="B969" s="119">
        <v>35</v>
      </c>
      <c r="C969" s="120">
        <f t="shared" si="31"/>
        <v>97.222222222222229</v>
      </c>
      <c r="D969" s="119">
        <v>39</v>
      </c>
      <c r="E969" s="121">
        <f t="shared" si="30"/>
        <v>1.1142857142857143</v>
      </c>
    </row>
    <row r="970" spans="1:5">
      <c r="A970" s="118">
        <v>433345</v>
      </c>
      <c r="B970" s="119">
        <v>35</v>
      </c>
      <c r="C970" s="120">
        <f t="shared" si="31"/>
        <v>97.222222222222229</v>
      </c>
      <c r="D970" s="119">
        <v>39</v>
      </c>
      <c r="E970" s="121">
        <f t="shared" si="30"/>
        <v>1.1142857142857143</v>
      </c>
    </row>
    <row r="971" spans="1:5">
      <c r="A971" s="118">
        <v>433349</v>
      </c>
      <c r="B971" s="119">
        <v>35</v>
      </c>
      <c r="C971" s="120">
        <f t="shared" si="31"/>
        <v>97.222222222222229</v>
      </c>
      <c r="D971" s="119">
        <v>39</v>
      </c>
      <c r="E971" s="121">
        <f t="shared" si="30"/>
        <v>1.1142857142857143</v>
      </c>
    </row>
    <row r="972" spans="1:5">
      <c r="A972" s="118">
        <v>433366</v>
      </c>
      <c r="B972" s="119">
        <v>35</v>
      </c>
      <c r="C972" s="120">
        <f t="shared" si="31"/>
        <v>97.222222222222229</v>
      </c>
      <c r="D972" s="119">
        <v>39</v>
      </c>
      <c r="E972" s="121">
        <f t="shared" si="30"/>
        <v>1.1142857142857143</v>
      </c>
    </row>
    <row r="973" spans="1:5">
      <c r="A973" s="118">
        <v>433386</v>
      </c>
      <c r="B973" s="119">
        <v>35</v>
      </c>
      <c r="C973" s="120">
        <f t="shared" si="31"/>
        <v>97.222222222222229</v>
      </c>
      <c r="D973" s="119">
        <v>39</v>
      </c>
      <c r="E973" s="121">
        <f t="shared" si="30"/>
        <v>1.1142857142857143</v>
      </c>
    </row>
    <row r="974" spans="1:5">
      <c r="A974" s="118">
        <v>433417</v>
      </c>
      <c r="B974" s="119">
        <v>35</v>
      </c>
      <c r="C974" s="120">
        <f t="shared" si="31"/>
        <v>97.222222222222229</v>
      </c>
      <c r="D974" s="119">
        <v>39</v>
      </c>
      <c r="E974" s="121">
        <f t="shared" si="30"/>
        <v>1.1142857142857143</v>
      </c>
    </row>
    <row r="975" spans="1:5">
      <c r="A975" s="118">
        <v>433544</v>
      </c>
      <c r="B975" s="119">
        <v>35</v>
      </c>
      <c r="C975" s="120">
        <f t="shared" si="31"/>
        <v>97.222222222222229</v>
      </c>
      <c r="D975" s="119">
        <v>39</v>
      </c>
      <c r="E975" s="121">
        <f t="shared" si="30"/>
        <v>1.1142857142857143</v>
      </c>
    </row>
    <row r="976" spans="1:5">
      <c r="A976" s="118">
        <v>433639</v>
      </c>
      <c r="B976" s="119">
        <v>35</v>
      </c>
      <c r="C976" s="120">
        <f t="shared" si="31"/>
        <v>97.222222222222229</v>
      </c>
      <c r="D976" s="119">
        <v>39</v>
      </c>
      <c r="E976" s="121">
        <f t="shared" si="30"/>
        <v>1.1142857142857143</v>
      </c>
    </row>
    <row r="977" spans="1:5">
      <c r="A977" s="118">
        <v>433656</v>
      </c>
      <c r="B977" s="119">
        <v>35</v>
      </c>
      <c r="C977" s="120">
        <f t="shared" si="31"/>
        <v>97.222222222222229</v>
      </c>
      <c r="D977" s="119">
        <v>39</v>
      </c>
      <c r="E977" s="121">
        <f t="shared" si="30"/>
        <v>1.1142857142857143</v>
      </c>
    </row>
    <row r="978" spans="1:5">
      <c r="A978" s="118">
        <v>433684</v>
      </c>
      <c r="B978" s="119">
        <v>35</v>
      </c>
      <c r="C978" s="120">
        <f t="shared" si="31"/>
        <v>97.222222222222229</v>
      </c>
      <c r="D978" s="119">
        <v>39</v>
      </c>
      <c r="E978" s="121">
        <f t="shared" si="30"/>
        <v>1.1142857142857143</v>
      </c>
    </row>
    <row r="979" spans="1:5">
      <c r="A979" s="118">
        <v>433774</v>
      </c>
      <c r="B979" s="119">
        <v>35</v>
      </c>
      <c r="C979" s="120">
        <f t="shared" si="31"/>
        <v>97.222222222222229</v>
      </c>
      <c r="D979" s="119">
        <v>39</v>
      </c>
      <c r="E979" s="121">
        <f t="shared" si="30"/>
        <v>1.1142857142857143</v>
      </c>
    </row>
    <row r="980" spans="1:5">
      <c r="A980" s="118">
        <v>433849</v>
      </c>
      <c r="B980" s="119">
        <v>35</v>
      </c>
      <c r="C980" s="120">
        <f t="shared" si="31"/>
        <v>97.222222222222229</v>
      </c>
      <c r="D980" s="119">
        <v>39</v>
      </c>
      <c r="E980" s="121">
        <f t="shared" si="30"/>
        <v>1.1142857142857143</v>
      </c>
    </row>
    <row r="981" spans="1:5">
      <c r="A981" s="118">
        <v>434042</v>
      </c>
      <c r="B981" s="119">
        <v>35</v>
      </c>
      <c r="C981" s="120">
        <f t="shared" si="31"/>
        <v>97.222222222222229</v>
      </c>
      <c r="D981" s="119">
        <v>39</v>
      </c>
      <c r="E981" s="121">
        <f t="shared" si="30"/>
        <v>1.1142857142857143</v>
      </c>
    </row>
    <row r="982" spans="1:5">
      <c r="A982" s="118">
        <v>434053</v>
      </c>
      <c r="B982" s="119">
        <v>35</v>
      </c>
      <c r="C982" s="120">
        <f t="shared" si="31"/>
        <v>97.222222222222229</v>
      </c>
      <c r="D982" s="119">
        <v>39</v>
      </c>
      <c r="E982" s="121">
        <f t="shared" si="30"/>
        <v>1.1142857142857143</v>
      </c>
    </row>
    <row r="983" spans="1:5">
      <c r="A983" s="118">
        <v>434087</v>
      </c>
      <c r="B983" s="119">
        <v>35</v>
      </c>
      <c r="C983" s="120">
        <f t="shared" si="31"/>
        <v>97.222222222222229</v>
      </c>
      <c r="D983" s="119">
        <v>39</v>
      </c>
      <c r="E983" s="121">
        <f t="shared" si="30"/>
        <v>1.1142857142857143</v>
      </c>
    </row>
    <row r="984" spans="1:5">
      <c r="A984" s="118">
        <v>434256</v>
      </c>
      <c r="B984" s="119">
        <v>35</v>
      </c>
      <c r="C984" s="120">
        <f t="shared" si="31"/>
        <v>97.222222222222229</v>
      </c>
      <c r="D984" s="119">
        <v>39</v>
      </c>
      <c r="E984" s="121">
        <f t="shared" si="30"/>
        <v>1.1142857142857143</v>
      </c>
    </row>
    <row r="985" spans="1:5">
      <c r="A985" s="118">
        <v>434344</v>
      </c>
      <c r="B985" s="119">
        <v>35</v>
      </c>
      <c r="C985" s="120">
        <f t="shared" si="31"/>
        <v>97.222222222222229</v>
      </c>
      <c r="D985" s="119">
        <v>39</v>
      </c>
      <c r="E985" s="121">
        <f t="shared" si="30"/>
        <v>1.1142857142857143</v>
      </c>
    </row>
    <row r="986" spans="1:5">
      <c r="A986" s="118">
        <v>434473</v>
      </c>
      <c r="B986" s="119">
        <v>35</v>
      </c>
      <c r="C986" s="120">
        <f t="shared" si="31"/>
        <v>97.222222222222229</v>
      </c>
      <c r="D986" s="119">
        <v>39</v>
      </c>
      <c r="E986" s="121">
        <f t="shared" si="30"/>
        <v>1.1142857142857143</v>
      </c>
    </row>
    <row r="987" spans="1:5">
      <c r="A987" s="118">
        <v>434537</v>
      </c>
      <c r="B987" s="119">
        <v>35</v>
      </c>
      <c r="C987" s="120">
        <f t="shared" si="31"/>
        <v>97.222222222222229</v>
      </c>
      <c r="D987" s="119">
        <v>39</v>
      </c>
      <c r="E987" s="121">
        <f t="shared" si="30"/>
        <v>1.1142857142857143</v>
      </c>
    </row>
    <row r="988" spans="1:5">
      <c r="A988" s="118">
        <v>434573</v>
      </c>
      <c r="B988" s="119">
        <v>35</v>
      </c>
      <c r="C988" s="120">
        <f t="shared" si="31"/>
        <v>97.222222222222229</v>
      </c>
      <c r="D988" s="119">
        <v>39</v>
      </c>
      <c r="E988" s="121">
        <f t="shared" si="30"/>
        <v>1.1142857142857143</v>
      </c>
    </row>
    <row r="989" spans="1:5">
      <c r="A989" s="118">
        <v>434684</v>
      </c>
      <c r="B989" s="119">
        <v>35</v>
      </c>
      <c r="C989" s="120">
        <f t="shared" si="31"/>
        <v>97.222222222222229</v>
      </c>
      <c r="D989" s="119">
        <v>39</v>
      </c>
      <c r="E989" s="121">
        <f t="shared" si="30"/>
        <v>1.1142857142857143</v>
      </c>
    </row>
    <row r="990" spans="1:5">
      <c r="A990" s="118">
        <v>434713</v>
      </c>
      <c r="B990" s="119">
        <v>35</v>
      </c>
      <c r="C990" s="120">
        <f t="shared" si="31"/>
        <v>97.222222222222229</v>
      </c>
      <c r="D990" s="119">
        <v>39</v>
      </c>
      <c r="E990" s="121">
        <f t="shared" si="30"/>
        <v>1.1142857142857143</v>
      </c>
    </row>
    <row r="991" spans="1:5">
      <c r="A991" s="118">
        <v>434880</v>
      </c>
      <c r="B991" s="119">
        <v>35</v>
      </c>
      <c r="C991" s="120">
        <f t="shared" si="31"/>
        <v>97.222222222222229</v>
      </c>
      <c r="D991" s="119">
        <v>39</v>
      </c>
      <c r="E991" s="121">
        <f t="shared" si="30"/>
        <v>1.1142857142857143</v>
      </c>
    </row>
    <row r="992" spans="1:5">
      <c r="A992" s="118">
        <v>434899</v>
      </c>
      <c r="B992" s="119">
        <v>35</v>
      </c>
      <c r="C992" s="120">
        <f t="shared" si="31"/>
        <v>97.222222222222229</v>
      </c>
      <c r="D992" s="119">
        <v>39</v>
      </c>
      <c r="E992" s="121">
        <f t="shared" si="30"/>
        <v>1.1142857142857143</v>
      </c>
    </row>
    <row r="993" spans="1:5">
      <c r="A993" s="118">
        <v>434932</v>
      </c>
      <c r="B993" s="119">
        <v>35</v>
      </c>
      <c r="C993" s="120">
        <f t="shared" si="31"/>
        <v>97.222222222222229</v>
      </c>
      <c r="D993" s="119">
        <v>39</v>
      </c>
      <c r="E993" s="121">
        <f t="shared" si="30"/>
        <v>1.1142857142857143</v>
      </c>
    </row>
    <row r="994" spans="1:5">
      <c r="A994" s="118">
        <v>434959</v>
      </c>
      <c r="B994" s="119">
        <v>35</v>
      </c>
      <c r="C994" s="120">
        <f t="shared" si="31"/>
        <v>97.222222222222229</v>
      </c>
      <c r="D994" s="119">
        <v>39</v>
      </c>
      <c r="E994" s="121">
        <f t="shared" si="30"/>
        <v>1.1142857142857143</v>
      </c>
    </row>
    <row r="995" spans="1:5">
      <c r="A995" s="118">
        <v>435009</v>
      </c>
      <c r="B995" s="119">
        <v>35</v>
      </c>
      <c r="C995" s="120">
        <f t="shared" si="31"/>
        <v>97.222222222222229</v>
      </c>
      <c r="D995" s="119">
        <v>39</v>
      </c>
      <c r="E995" s="121">
        <f t="shared" si="30"/>
        <v>1.1142857142857143</v>
      </c>
    </row>
    <row r="996" spans="1:5">
      <c r="A996" s="118">
        <v>435064</v>
      </c>
      <c r="B996" s="119">
        <v>35</v>
      </c>
      <c r="C996" s="120">
        <f t="shared" si="31"/>
        <v>97.222222222222229</v>
      </c>
      <c r="D996" s="119">
        <v>39</v>
      </c>
      <c r="E996" s="121">
        <f t="shared" si="30"/>
        <v>1.1142857142857143</v>
      </c>
    </row>
    <row r="997" spans="1:5">
      <c r="A997" s="118">
        <v>435132</v>
      </c>
      <c r="B997" s="119">
        <v>35</v>
      </c>
      <c r="C997" s="120">
        <f t="shared" si="31"/>
        <v>97.222222222222229</v>
      </c>
      <c r="D997" s="119">
        <v>39</v>
      </c>
      <c r="E997" s="121">
        <f t="shared" si="30"/>
        <v>1.1142857142857143</v>
      </c>
    </row>
    <row r="998" spans="1:5">
      <c r="A998" s="118">
        <v>431446</v>
      </c>
      <c r="B998" s="119">
        <v>34</v>
      </c>
      <c r="C998" s="120">
        <f t="shared" si="31"/>
        <v>94.444444444444443</v>
      </c>
      <c r="D998" s="119">
        <v>38</v>
      </c>
      <c r="E998" s="121">
        <f t="shared" si="30"/>
        <v>1.1176470588235294</v>
      </c>
    </row>
    <row r="999" spans="1:5">
      <c r="A999" s="118">
        <v>431635</v>
      </c>
      <c r="B999" s="119">
        <v>34</v>
      </c>
      <c r="C999" s="120">
        <f t="shared" si="31"/>
        <v>94.444444444444443</v>
      </c>
      <c r="D999" s="119">
        <v>38</v>
      </c>
      <c r="E999" s="121">
        <f t="shared" si="30"/>
        <v>1.1176470588235294</v>
      </c>
    </row>
    <row r="1000" spans="1:5">
      <c r="A1000" s="118">
        <v>431945</v>
      </c>
      <c r="B1000" s="119">
        <v>34</v>
      </c>
      <c r="C1000" s="120">
        <f t="shared" si="31"/>
        <v>94.444444444444443</v>
      </c>
      <c r="D1000" s="119">
        <v>38</v>
      </c>
      <c r="E1000" s="121">
        <f t="shared" si="30"/>
        <v>1.1176470588235294</v>
      </c>
    </row>
    <row r="1001" spans="1:5">
      <c r="A1001" s="118">
        <v>432203</v>
      </c>
      <c r="B1001" s="119">
        <v>34</v>
      </c>
      <c r="C1001" s="120">
        <f t="shared" si="31"/>
        <v>94.444444444444443</v>
      </c>
      <c r="D1001" s="119">
        <v>38</v>
      </c>
      <c r="E1001" s="121">
        <f t="shared" si="30"/>
        <v>1.1176470588235294</v>
      </c>
    </row>
    <row r="1002" spans="1:5">
      <c r="A1002" s="118">
        <v>432420</v>
      </c>
      <c r="B1002" s="119">
        <v>34</v>
      </c>
      <c r="C1002" s="120">
        <f t="shared" si="31"/>
        <v>94.444444444444443</v>
      </c>
      <c r="D1002" s="119">
        <v>38</v>
      </c>
      <c r="E1002" s="121">
        <f t="shared" si="30"/>
        <v>1.1176470588235294</v>
      </c>
    </row>
    <row r="1003" spans="1:5">
      <c r="A1003" s="118">
        <v>432477</v>
      </c>
      <c r="B1003" s="119">
        <v>34</v>
      </c>
      <c r="C1003" s="120">
        <f t="shared" si="31"/>
        <v>94.444444444444443</v>
      </c>
      <c r="D1003" s="119">
        <v>38</v>
      </c>
      <c r="E1003" s="121">
        <f t="shared" si="30"/>
        <v>1.1176470588235294</v>
      </c>
    </row>
    <row r="1004" spans="1:5">
      <c r="A1004" s="118">
        <v>432590</v>
      </c>
      <c r="B1004" s="119">
        <v>34</v>
      </c>
      <c r="C1004" s="120">
        <f t="shared" si="31"/>
        <v>94.444444444444443</v>
      </c>
      <c r="D1004" s="119">
        <v>38</v>
      </c>
      <c r="E1004" s="121">
        <f t="shared" si="30"/>
        <v>1.1176470588235294</v>
      </c>
    </row>
    <row r="1005" spans="1:5">
      <c r="A1005" s="118">
        <v>432720</v>
      </c>
      <c r="B1005" s="119">
        <v>34</v>
      </c>
      <c r="C1005" s="120">
        <f t="shared" si="31"/>
        <v>94.444444444444443</v>
      </c>
      <c r="D1005" s="119">
        <v>38</v>
      </c>
      <c r="E1005" s="121">
        <f t="shared" si="30"/>
        <v>1.1176470588235294</v>
      </c>
    </row>
    <row r="1006" spans="1:5">
      <c r="A1006" s="118">
        <v>432939</v>
      </c>
      <c r="B1006" s="119">
        <v>34</v>
      </c>
      <c r="C1006" s="120">
        <f t="shared" si="31"/>
        <v>94.444444444444443</v>
      </c>
      <c r="D1006" s="119">
        <v>38</v>
      </c>
      <c r="E1006" s="121">
        <f t="shared" si="30"/>
        <v>1.1176470588235294</v>
      </c>
    </row>
    <row r="1007" spans="1:5">
      <c r="A1007" s="118">
        <v>433492</v>
      </c>
      <c r="B1007" s="119">
        <v>34</v>
      </c>
      <c r="C1007" s="120">
        <f t="shared" si="31"/>
        <v>94.444444444444443</v>
      </c>
      <c r="D1007" s="119">
        <v>38</v>
      </c>
      <c r="E1007" s="121">
        <f t="shared" si="30"/>
        <v>1.1176470588235294</v>
      </c>
    </row>
    <row r="1008" spans="1:5">
      <c r="A1008" s="118">
        <v>433549</v>
      </c>
      <c r="B1008" s="119">
        <v>34</v>
      </c>
      <c r="C1008" s="120">
        <f t="shared" si="31"/>
        <v>94.444444444444443</v>
      </c>
      <c r="D1008" s="119">
        <v>38</v>
      </c>
      <c r="E1008" s="121">
        <f t="shared" si="30"/>
        <v>1.1176470588235294</v>
      </c>
    </row>
    <row r="1009" spans="1:5">
      <c r="A1009" s="118">
        <v>433925</v>
      </c>
      <c r="B1009" s="119">
        <v>34</v>
      </c>
      <c r="C1009" s="120">
        <f t="shared" si="31"/>
        <v>94.444444444444443</v>
      </c>
      <c r="D1009" s="119">
        <v>38</v>
      </c>
      <c r="E1009" s="121">
        <f t="shared" si="30"/>
        <v>1.1176470588235294</v>
      </c>
    </row>
    <row r="1010" spans="1:5">
      <c r="A1010" s="118">
        <v>434237</v>
      </c>
      <c r="B1010" s="119">
        <v>34</v>
      </c>
      <c r="C1010" s="120">
        <f t="shared" si="31"/>
        <v>94.444444444444443</v>
      </c>
      <c r="D1010" s="119">
        <v>38</v>
      </c>
      <c r="E1010" s="121">
        <f t="shared" si="30"/>
        <v>1.1176470588235294</v>
      </c>
    </row>
    <row r="1011" spans="1:5">
      <c r="A1011" s="118">
        <v>434505</v>
      </c>
      <c r="B1011" s="119">
        <v>34</v>
      </c>
      <c r="C1011" s="120">
        <f t="shared" si="31"/>
        <v>94.444444444444443</v>
      </c>
      <c r="D1011" s="119">
        <v>38</v>
      </c>
      <c r="E1011" s="121">
        <f t="shared" si="30"/>
        <v>1.1176470588235294</v>
      </c>
    </row>
    <row r="1012" spans="1:5">
      <c r="A1012" s="118">
        <v>434589</v>
      </c>
      <c r="B1012" s="119">
        <v>34</v>
      </c>
      <c r="C1012" s="120">
        <f t="shared" si="31"/>
        <v>94.444444444444443</v>
      </c>
      <c r="D1012" s="119">
        <v>38</v>
      </c>
      <c r="E1012" s="121">
        <f t="shared" si="30"/>
        <v>1.1176470588235294</v>
      </c>
    </row>
    <row r="1013" spans="1:5">
      <c r="A1013" s="118">
        <v>434750</v>
      </c>
      <c r="B1013" s="119">
        <v>34</v>
      </c>
      <c r="C1013" s="120">
        <f t="shared" si="31"/>
        <v>94.444444444444443</v>
      </c>
      <c r="D1013" s="119">
        <v>38</v>
      </c>
      <c r="E1013" s="121">
        <f t="shared" si="30"/>
        <v>1.1176470588235294</v>
      </c>
    </row>
    <row r="1014" spans="1:5">
      <c r="A1014" s="118">
        <v>434764</v>
      </c>
      <c r="B1014" s="119">
        <v>34</v>
      </c>
      <c r="C1014" s="120">
        <f t="shared" si="31"/>
        <v>94.444444444444443</v>
      </c>
      <c r="D1014" s="119">
        <v>38</v>
      </c>
      <c r="E1014" s="121">
        <f t="shared" si="30"/>
        <v>1.1176470588235294</v>
      </c>
    </row>
    <row r="1015" spans="1:5">
      <c r="A1015" s="118">
        <v>434859</v>
      </c>
      <c r="B1015" s="119">
        <v>34</v>
      </c>
      <c r="C1015" s="120">
        <f t="shared" si="31"/>
        <v>94.444444444444443</v>
      </c>
      <c r="D1015" s="119">
        <v>38</v>
      </c>
      <c r="E1015" s="121">
        <f t="shared" si="30"/>
        <v>1.1176470588235294</v>
      </c>
    </row>
    <row r="1016" spans="1:5">
      <c r="A1016" s="118">
        <v>435111</v>
      </c>
      <c r="B1016" s="119">
        <v>34</v>
      </c>
      <c r="C1016" s="120">
        <f t="shared" si="31"/>
        <v>94.444444444444443</v>
      </c>
      <c r="D1016" s="119">
        <v>38</v>
      </c>
      <c r="E1016" s="121">
        <f t="shared" si="30"/>
        <v>1.1176470588235294</v>
      </c>
    </row>
    <row r="1017" spans="1:5">
      <c r="A1017" s="118">
        <v>435249</v>
      </c>
      <c r="B1017" s="119">
        <v>34</v>
      </c>
      <c r="C1017" s="120">
        <f t="shared" si="31"/>
        <v>94.444444444444443</v>
      </c>
      <c r="D1017" s="119">
        <v>38</v>
      </c>
      <c r="E1017" s="121">
        <f t="shared" si="30"/>
        <v>1.1176470588235294</v>
      </c>
    </row>
    <row r="1018" spans="1:5">
      <c r="A1018" s="118">
        <v>435258</v>
      </c>
      <c r="B1018" s="119">
        <v>34</v>
      </c>
      <c r="C1018" s="120">
        <f t="shared" si="31"/>
        <v>94.444444444444443</v>
      </c>
      <c r="D1018" s="119">
        <v>38</v>
      </c>
      <c r="E1018" s="121">
        <f t="shared" si="30"/>
        <v>1.1176470588235294</v>
      </c>
    </row>
    <row r="1019" spans="1:5">
      <c r="A1019" s="118">
        <v>431697</v>
      </c>
      <c r="B1019" s="119">
        <v>33</v>
      </c>
      <c r="C1019" s="120">
        <f t="shared" si="31"/>
        <v>91.666666666666671</v>
      </c>
      <c r="D1019" s="119">
        <v>37</v>
      </c>
      <c r="E1019" s="121">
        <f t="shared" si="30"/>
        <v>1.1212121212121211</v>
      </c>
    </row>
    <row r="1020" spans="1:5">
      <c r="A1020" s="118">
        <v>431705</v>
      </c>
      <c r="B1020" s="119">
        <v>33</v>
      </c>
      <c r="C1020" s="120">
        <f t="shared" si="31"/>
        <v>91.666666666666671</v>
      </c>
      <c r="D1020" s="119">
        <v>37</v>
      </c>
      <c r="E1020" s="121">
        <f t="shared" si="30"/>
        <v>1.1212121212121211</v>
      </c>
    </row>
    <row r="1021" spans="1:5">
      <c r="A1021" s="118">
        <v>431741</v>
      </c>
      <c r="B1021" s="119">
        <v>33</v>
      </c>
      <c r="C1021" s="120">
        <f t="shared" si="31"/>
        <v>91.666666666666671</v>
      </c>
      <c r="D1021" s="119">
        <v>37</v>
      </c>
      <c r="E1021" s="121">
        <f t="shared" si="30"/>
        <v>1.1212121212121211</v>
      </c>
    </row>
    <row r="1022" spans="1:5">
      <c r="A1022" s="118">
        <v>431815</v>
      </c>
      <c r="B1022" s="119">
        <v>33</v>
      </c>
      <c r="C1022" s="120">
        <f t="shared" si="31"/>
        <v>91.666666666666671</v>
      </c>
      <c r="D1022" s="119">
        <v>37</v>
      </c>
      <c r="E1022" s="121">
        <f t="shared" si="30"/>
        <v>1.1212121212121211</v>
      </c>
    </row>
    <row r="1023" spans="1:5">
      <c r="A1023" s="118">
        <v>431846</v>
      </c>
      <c r="B1023" s="119">
        <v>33</v>
      </c>
      <c r="C1023" s="120">
        <f t="shared" si="31"/>
        <v>91.666666666666671</v>
      </c>
      <c r="D1023" s="119">
        <v>37</v>
      </c>
      <c r="E1023" s="121">
        <f t="shared" si="30"/>
        <v>1.1212121212121211</v>
      </c>
    </row>
    <row r="1024" spans="1:5">
      <c r="A1024" s="118">
        <v>431873</v>
      </c>
      <c r="B1024" s="119">
        <v>33</v>
      </c>
      <c r="C1024" s="120">
        <f t="shared" si="31"/>
        <v>91.666666666666671</v>
      </c>
      <c r="D1024" s="119">
        <v>37</v>
      </c>
      <c r="E1024" s="121">
        <f t="shared" si="30"/>
        <v>1.1212121212121211</v>
      </c>
    </row>
    <row r="1025" spans="1:5">
      <c r="A1025" s="118">
        <v>432208</v>
      </c>
      <c r="B1025" s="119">
        <v>33</v>
      </c>
      <c r="C1025" s="120">
        <f t="shared" si="31"/>
        <v>91.666666666666671</v>
      </c>
      <c r="D1025" s="119">
        <v>37</v>
      </c>
      <c r="E1025" s="121">
        <f t="shared" si="30"/>
        <v>1.1212121212121211</v>
      </c>
    </row>
    <row r="1026" spans="1:5">
      <c r="A1026" s="118">
        <v>432348</v>
      </c>
      <c r="B1026" s="119">
        <v>33</v>
      </c>
      <c r="C1026" s="120">
        <f t="shared" si="31"/>
        <v>91.666666666666671</v>
      </c>
      <c r="D1026" s="119">
        <v>37</v>
      </c>
      <c r="E1026" s="121">
        <f t="shared" si="30"/>
        <v>1.1212121212121211</v>
      </c>
    </row>
    <row r="1027" spans="1:5">
      <c r="A1027" s="118">
        <v>432508</v>
      </c>
      <c r="B1027" s="119">
        <v>33</v>
      </c>
      <c r="C1027" s="120">
        <f t="shared" si="31"/>
        <v>91.666666666666671</v>
      </c>
      <c r="D1027" s="119">
        <v>37</v>
      </c>
      <c r="E1027" s="121">
        <f t="shared" si="30"/>
        <v>1.1212121212121211</v>
      </c>
    </row>
    <row r="1028" spans="1:5">
      <c r="A1028" s="118">
        <v>432819</v>
      </c>
      <c r="B1028" s="119">
        <v>33</v>
      </c>
      <c r="C1028" s="120">
        <f t="shared" si="31"/>
        <v>91.666666666666671</v>
      </c>
      <c r="D1028" s="119">
        <v>37</v>
      </c>
      <c r="E1028" s="121">
        <f t="shared" ref="E1028:E1091" si="32">D1028/B1028</f>
        <v>1.1212121212121211</v>
      </c>
    </row>
    <row r="1029" spans="1:5">
      <c r="A1029" s="118">
        <v>433052</v>
      </c>
      <c r="B1029" s="119">
        <v>33</v>
      </c>
      <c r="C1029" s="120">
        <f t="shared" ref="C1029:C1092" si="33">B1029*100/36</f>
        <v>91.666666666666671</v>
      </c>
      <c r="D1029" s="119">
        <v>37</v>
      </c>
      <c r="E1029" s="121">
        <f t="shared" si="32"/>
        <v>1.1212121212121211</v>
      </c>
    </row>
    <row r="1030" spans="1:5">
      <c r="A1030" s="118">
        <v>433072</v>
      </c>
      <c r="B1030" s="119">
        <v>33</v>
      </c>
      <c r="C1030" s="120">
        <f t="shared" si="33"/>
        <v>91.666666666666671</v>
      </c>
      <c r="D1030" s="119">
        <v>37</v>
      </c>
      <c r="E1030" s="121">
        <f t="shared" si="32"/>
        <v>1.1212121212121211</v>
      </c>
    </row>
    <row r="1031" spans="1:5">
      <c r="A1031" s="118">
        <v>433340</v>
      </c>
      <c r="B1031" s="119">
        <v>33</v>
      </c>
      <c r="C1031" s="120">
        <f t="shared" si="33"/>
        <v>91.666666666666671</v>
      </c>
      <c r="D1031" s="119">
        <v>37</v>
      </c>
      <c r="E1031" s="121">
        <f t="shared" si="32"/>
        <v>1.1212121212121211</v>
      </c>
    </row>
    <row r="1032" spans="1:5">
      <c r="A1032" s="118">
        <v>433375</v>
      </c>
      <c r="B1032" s="119">
        <v>33</v>
      </c>
      <c r="C1032" s="120">
        <f t="shared" si="33"/>
        <v>91.666666666666671</v>
      </c>
      <c r="D1032" s="119">
        <v>37</v>
      </c>
      <c r="E1032" s="121">
        <f t="shared" si="32"/>
        <v>1.1212121212121211</v>
      </c>
    </row>
    <row r="1033" spans="1:5">
      <c r="A1033" s="118">
        <v>433427</v>
      </c>
      <c r="B1033" s="119">
        <v>33</v>
      </c>
      <c r="C1033" s="120">
        <f t="shared" si="33"/>
        <v>91.666666666666671</v>
      </c>
      <c r="D1033" s="119">
        <v>37</v>
      </c>
      <c r="E1033" s="121">
        <f t="shared" si="32"/>
        <v>1.1212121212121211</v>
      </c>
    </row>
    <row r="1034" spans="1:5">
      <c r="A1034" s="118">
        <v>434120</v>
      </c>
      <c r="B1034" s="119">
        <v>33</v>
      </c>
      <c r="C1034" s="120">
        <f t="shared" si="33"/>
        <v>91.666666666666671</v>
      </c>
      <c r="D1034" s="119">
        <v>37</v>
      </c>
      <c r="E1034" s="121">
        <f t="shared" si="32"/>
        <v>1.1212121212121211</v>
      </c>
    </row>
    <row r="1035" spans="1:5">
      <c r="A1035" s="118">
        <v>434161</v>
      </c>
      <c r="B1035" s="119">
        <v>33</v>
      </c>
      <c r="C1035" s="120">
        <f t="shared" si="33"/>
        <v>91.666666666666671</v>
      </c>
      <c r="D1035" s="119">
        <v>37</v>
      </c>
      <c r="E1035" s="121">
        <f t="shared" si="32"/>
        <v>1.1212121212121211</v>
      </c>
    </row>
    <row r="1036" spans="1:5">
      <c r="A1036" s="118">
        <v>434356</v>
      </c>
      <c r="B1036" s="119">
        <v>33</v>
      </c>
      <c r="C1036" s="120">
        <f t="shared" si="33"/>
        <v>91.666666666666671</v>
      </c>
      <c r="D1036" s="119">
        <v>37</v>
      </c>
      <c r="E1036" s="121">
        <f t="shared" si="32"/>
        <v>1.1212121212121211</v>
      </c>
    </row>
    <row r="1037" spans="1:5">
      <c r="A1037" s="118">
        <v>434399</v>
      </c>
      <c r="B1037" s="119">
        <v>33</v>
      </c>
      <c r="C1037" s="120">
        <f t="shared" si="33"/>
        <v>91.666666666666671</v>
      </c>
      <c r="D1037" s="119">
        <v>37</v>
      </c>
      <c r="E1037" s="121">
        <f t="shared" si="32"/>
        <v>1.1212121212121211</v>
      </c>
    </row>
    <row r="1038" spans="1:5">
      <c r="A1038" s="118">
        <v>434689</v>
      </c>
      <c r="B1038" s="119">
        <v>33</v>
      </c>
      <c r="C1038" s="120">
        <f t="shared" si="33"/>
        <v>91.666666666666671</v>
      </c>
      <c r="D1038" s="119">
        <v>37</v>
      </c>
      <c r="E1038" s="121">
        <f t="shared" si="32"/>
        <v>1.1212121212121211</v>
      </c>
    </row>
    <row r="1039" spans="1:5">
      <c r="A1039" s="118">
        <v>434719</v>
      </c>
      <c r="B1039" s="119">
        <v>33</v>
      </c>
      <c r="C1039" s="120">
        <f t="shared" si="33"/>
        <v>91.666666666666671</v>
      </c>
      <c r="D1039" s="119">
        <v>37</v>
      </c>
      <c r="E1039" s="121">
        <f t="shared" si="32"/>
        <v>1.1212121212121211</v>
      </c>
    </row>
    <row r="1040" spans="1:5">
      <c r="A1040" s="118">
        <v>435094</v>
      </c>
      <c r="B1040" s="119">
        <v>33</v>
      </c>
      <c r="C1040" s="120">
        <f t="shared" si="33"/>
        <v>91.666666666666671</v>
      </c>
      <c r="D1040" s="119">
        <v>37</v>
      </c>
      <c r="E1040" s="121">
        <f t="shared" si="32"/>
        <v>1.1212121212121211</v>
      </c>
    </row>
    <row r="1041" spans="1:5">
      <c r="A1041" s="118">
        <v>435296</v>
      </c>
      <c r="B1041" s="119">
        <v>33</v>
      </c>
      <c r="C1041" s="120">
        <f t="shared" si="33"/>
        <v>91.666666666666671</v>
      </c>
      <c r="D1041" s="119">
        <v>37</v>
      </c>
      <c r="E1041" s="121">
        <f t="shared" si="32"/>
        <v>1.1212121212121211</v>
      </c>
    </row>
    <row r="1042" spans="1:5">
      <c r="A1042" s="118">
        <v>431529</v>
      </c>
      <c r="B1042" s="119">
        <v>32</v>
      </c>
      <c r="C1042" s="120">
        <f t="shared" si="33"/>
        <v>88.888888888888886</v>
      </c>
      <c r="D1042" s="119">
        <v>36</v>
      </c>
      <c r="E1042" s="121">
        <f t="shared" si="32"/>
        <v>1.125</v>
      </c>
    </row>
    <row r="1043" spans="1:5">
      <c r="A1043" s="118">
        <v>432225</v>
      </c>
      <c r="B1043" s="119">
        <v>32</v>
      </c>
      <c r="C1043" s="120">
        <f t="shared" si="33"/>
        <v>88.888888888888886</v>
      </c>
      <c r="D1043" s="119">
        <v>36</v>
      </c>
      <c r="E1043" s="121">
        <f t="shared" si="32"/>
        <v>1.125</v>
      </c>
    </row>
    <row r="1044" spans="1:5">
      <c r="A1044" s="118">
        <v>433070</v>
      </c>
      <c r="B1044" s="119">
        <v>32</v>
      </c>
      <c r="C1044" s="120">
        <f t="shared" si="33"/>
        <v>88.888888888888886</v>
      </c>
      <c r="D1044" s="119">
        <v>36</v>
      </c>
      <c r="E1044" s="121">
        <f t="shared" si="32"/>
        <v>1.125</v>
      </c>
    </row>
    <row r="1045" spans="1:5">
      <c r="A1045" s="118">
        <v>433513</v>
      </c>
      <c r="B1045" s="119">
        <v>32</v>
      </c>
      <c r="C1045" s="120">
        <f t="shared" si="33"/>
        <v>88.888888888888886</v>
      </c>
      <c r="D1045" s="119">
        <v>36</v>
      </c>
      <c r="E1045" s="121">
        <f t="shared" si="32"/>
        <v>1.125</v>
      </c>
    </row>
    <row r="1046" spans="1:5">
      <c r="A1046" s="118">
        <v>434150</v>
      </c>
      <c r="B1046" s="119">
        <v>32</v>
      </c>
      <c r="C1046" s="120">
        <f t="shared" si="33"/>
        <v>88.888888888888886</v>
      </c>
      <c r="D1046" s="119">
        <v>36</v>
      </c>
      <c r="E1046" s="121">
        <f t="shared" si="32"/>
        <v>1.125</v>
      </c>
    </row>
    <row r="1047" spans="1:5">
      <c r="A1047" s="118">
        <v>434306</v>
      </c>
      <c r="B1047" s="119">
        <v>32</v>
      </c>
      <c r="C1047" s="120">
        <f t="shared" si="33"/>
        <v>88.888888888888886</v>
      </c>
      <c r="D1047" s="119">
        <v>36</v>
      </c>
      <c r="E1047" s="121">
        <f t="shared" si="32"/>
        <v>1.125</v>
      </c>
    </row>
    <row r="1048" spans="1:5">
      <c r="A1048" s="118">
        <v>432191</v>
      </c>
      <c r="B1048" s="119">
        <v>31</v>
      </c>
      <c r="C1048" s="120">
        <f t="shared" si="33"/>
        <v>86.111111111111114</v>
      </c>
      <c r="D1048" s="119">
        <v>35</v>
      </c>
      <c r="E1048" s="121">
        <f t="shared" si="32"/>
        <v>1.1290322580645162</v>
      </c>
    </row>
    <row r="1049" spans="1:5">
      <c r="A1049" s="118">
        <v>432620</v>
      </c>
      <c r="B1049" s="119">
        <v>31</v>
      </c>
      <c r="C1049" s="120">
        <f t="shared" si="33"/>
        <v>86.111111111111114</v>
      </c>
      <c r="D1049" s="119">
        <v>35</v>
      </c>
      <c r="E1049" s="121">
        <f t="shared" si="32"/>
        <v>1.1290322580645162</v>
      </c>
    </row>
    <row r="1050" spans="1:5">
      <c r="A1050" s="118">
        <v>432686</v>
      </c>
      <c r="B1050" s="119">
        <v>31</v>
      </c>
      <c r="C1050" s="120">
        <f t="shared" si="33"/>
        <v>86.111111111111114</v>
      </c>
      <c r="D1050" s="119">
        <v>35</v>
      </c>
      <c r="E1050" s="121">
        <f t="shared" si="32"/>
        <v>1.1290322580645162</v>
      </c>
    </row>
    <row r="1051" spans="1:5">
      <c r="A1051" s="118">
        <v>434840</v>
      </c>
      <c r="B1051" s="119">
        <v>31</v>
      </c>
      <c r="C1051" s="120">
        <f t="shared" si="33"/>
        <v>86.111111111111114</v>
      </c>
      <c r="D1051" s="119">
        <v>35</v>
      </c>
      <c r="E1051" s="121">
        <f t="shared" si="32"/>
        <v>1.1290322580645162</v>
      </c>
    </row>
    <row r="1052" spans="1:5">
      <c r="A1052" s="118">
        <v>435097</v>
      </c>
      <c r="B1052" s="119">
        <v>31</v>
      </c>
      <c r="C1052" s="120">
        <f t="shared" si="33"/>
        <v>86.111111111111114</v>
      </c>
      <c r="D1052" s="119">
        <v>35</v>
      </c>
      <c r="E1052" s="121">
        <f t="shared" si="32"/>
        <v>1.1290322580645162</v>
      </c>
    </row>
    <row r="1053" spans="1:5">
      <c r="A1053" s="118">
        <v>431852</v>
      </c>
      <c r="B1053" s="119">
        <v>30</v>
      </c>
      <c r="C1053" s="120">
        <f t="shared" si="33"/>
        <v>83.333333333333329</v>
      </c>
      <c r="D1053" s="119">
        <v>34</v>
      </c>
      <c r="E1053" s="121">
        <f t="shared" si="32"/>
        <v>1.1333333333333333</v>
      </c>
    </row>
    <row r="1054" spans="1:5">
      <c r="A1054" s="118">
        <v>432609</v>
      </c>
      <c r="B1054" s="119">
        <v>30</v>
      </c>
      <c r="C1054" s="120">
        <f t="shared" si="33"/>
        <v>83.333333333333329</v>
      </c>
      <c r="D1054" s="119">
        <v>34</v>
      </c>
      <c r="E1054" s="121">
        <f t="shared" si="32"/>
        <v>1.1333333333333333</v>
      </c>
    </row>
    <row r="1055" spans="1:5">
      <c r="A1055" s="118">
        <v>432814</v>
      </c>
      <c r="B1055" s="119">
        <v>30</v>
      </c>
      <c r="C1055" s="120">
        <f t="shared" si="33"/>
        <v>83.333333333333329</v>
      </c>
      <c r="D1055" s="119">
        <v>34</v>
      </c>
      <c r="E1055" s="121">
        <f t="shared" si="32"/>
        <v>1.1333333333333333</v>
      </c>
    </row>
    <row r="1056" spans="1:5">
      <c r="A1056" s="118">
        <v>434542</v>
      </c>
      <c r="B1056" s="119">
        <v>30</v>
      </c>
      <c r="C1056" s="120">
        <f t="shared" si="33"/>
        <v>83.333333333333329</v>
      </c>
      <c r="D1056" s="119">
        <v>34</v>
      </c>
      <c r="E1056" s="121">
        <f t="shared" si="32"/>
        <v>1.1333333333333333</v>
      </c>
    </row>
    <row r="1057" spans="1:5">
      <c r="A1057" s="118">
        <v>434636</v>
      </c>
      <c r="B1057" s="119">
        <v>30</v>
      </c>
      <c r="C1057" s="120">
        <f t="shared" si="33"/>
        <v>83.333333333333329</v>
      </c>
      <c r="D1057" s="119">
        <v>34</v>
      </c>
      <c r="E1057" s="121">
        <f t="shared" si="32"/>
        <v>1.1333333333333333</v>
      </c>
    </row>
    <row r="1058" spans="1:5">
      <c r="A1058" s="118">
        <v>434784</v>
      </c>
      <c r="B1058" s="119">
        <v>30</v>
      </c>
      <c r="C1058" s="120">
        <f t="shared" si="33"/>
        <v>83.333333333333329</v>
      </c>
      <c r="D1058" s="119">
        <v>34</v>
      </c>
      <c r="E1058" s="121">
        <f t="shared" si="32"/>
        <v>1.1333333333333333</v>
      </c>
    </row>
    <row r="1059" spans="1:5">
      <c r="A1059" s="118">
        <v>432046</v>
      </c>
      <c r="B1059" s="119">
        <v>29</v>
      </c>
      <c r="C1059" s="120">
        <f t="shared" si="33"/>
        <v>80.555555555555557</v>
      </c>
      <c r="D1059" s="119">
        <v>33</v>
      </c>
      <c r="E1059" s="121">
        <f t="shared" si="32"/>
        <v>1.1379310344827587</v>
      </c>
    </row>
    <row r="1060" spans="1:5">
      <c r="A1060" s="118">
        <v>432353</v>
      </c>
      <c r="B1060" s="119">
        <v>29</v>
      </c>
      <c r="C1060" s="120">
        <f t="shared" si="33"/>
        <v>80.555555555555557</v>
      </c>
      <c r="D1060" s="119">
        <v>33</v>
      </c>
      <c r="E1060" s="121">
        <f t="shared" si="32"/>
        <v>1.1379310344827587</v>
      </c>
    </row>
    <row r="1061" spans="1:5">
      <c r="A1061" s="118">
        <v>433077</v>
      </c>
      <c r="B1061" s="119">
        <v>29</v>
      </c>
      <c r="C1061" s="120">
        <f t="shared" si="33"/>
        <v>80.555555555555557</v>
      </c>
      <c r="D1061" s="119">
        <v>33</v>
      </c>
      <c r="E1061" s="121">
        <f t="shared" si="32"/>
        <v>1.1379310344827587</v>
      </c>
    </row>
    <row r="1062" spans="1:5">
      <c r="A1062" s="118">
        <v>433657</v>
      </c>
      <c r="B1062" s="119">
        <v>29</v>
      </c>
      <c r="C1062" s="120">
        <f t="shared" si="33"/>
        <v>80.555555555555557</v>
      </c>
      <c r="D1062" s="119">
        <v>33</v>
      </c>
      <c r="E1062" s="121">
        <f t="shared" si="32"/>
        <v>1.1379310344827587</v>
      </c>
    </row>
    <row r="1063" spans="1:5">
      <c r="A1063" s="118">
        <v>434715</v>
      </c>
      <c r="B1063" s="119">
        <v>29</v>
      </c>
      <c r="C1063" s="120">
        <f t="shared" si="33"/>
        <v>80.555555555555557</v>
      </c>
      <c r="D1063" s="119">
        <v>33</v>
      </c>
      <c r="E1063" s="121">
        <f t="shared" si="32"/>
        <v>1.1379310344827587</v>
      </c>
    </row>
    <row r="1064" spans="1:5">
      <c r="A1064" s="118">
        <v>431172</v>
      </c>
      <c r="B1064" s="119">
        <v>36</v>
      </c>
      <c r="C1064" s="120">
        <f t="shared" si="33"/>
        <v>100</v>
      </c>
      <c r="D1064" s="119">
        <v>41</v>
      </c>
      <c r="E1064" s="121">
        <f t="shared" si="32"/>
        <v>1.1388888888888888</v>
      </c>
    </row>
    <row r="1065" spans="1:5">
      <c r="A1065" s="118">
        <v>431195</v>
      </c>
      <c r="B1065" s="119">
        <v>36</v>
      </c>
      <c r="C1065" s="120">
        <f t="shared" si="33"/>
        <v>100</v>
      </c>
      <c r="D1065" s="119">
        <v>41</v>
      </c>
      <c r="E1065" s="121">
        <f t="shared" si="32"/>
        <v>1.1388888888888888</v>
      </c>
    </row>
    <row r="1066" spans="1:5">
      <c r="A1066" s="118">
        <v>431249</v>
      </c>
      <c r="B1066" s="119">
        <v>36</v>
      </c>
      <c r="C1066" s="120">
        <f t="shared" si="33"/>
        <v>100</v>
      </c>
      <c r="D1066" s="119">
        <v>41</v>
      </c>
      <c r="E1066" s="121">
        <f t="shared" si="32"/>
        <v>1.1388888888888888</v>
      </c>
    </row>
    <row r="1067" spans="1:5">
      <c r="A1067" s="118">
        <v>431282</v>
      </c>
      <c r="B1067" s="119">
        <v>36</v>
      </c>
      <c r="C1067" s="120">
        <f t="shared" si="33"/>
        <v>100</v>
      </c>
      <c r="D1067" s="119">
        <v>41</v>
      </c>
      <c r="E1067" s="121">
        <f t="shared" si="32"/>
        <v>1.1388888888888888</v>
      </c>
    </row>
    <row r="1068" spans="1:5">
      <c r="A1068" s="118">
        <v>431349</v>
      </c>
      <c r="B1068" s="119">
        <v>36</v>
      </c>
      <c r="C1068" s="120">
        <f t="shared" si="33"/>
        <v>100</v>
      </c>
      <c r="D1068" s="119">
        <v>41</v>
      </c>
      <c r="E1068" s="121">
        <f t="shared" si="32"/>
        <v>1.1388888888888888</v>
      </c>
    </row>
    <row r="1069" spans="1:5">
      <c r="A1069" s="118">
        <v>431475</v>
      </c>
      <c r="B1069" s="119">
        <v>36</v>
      </c>
      <c r="C1069" s="120">
        <f t="shared" si="33"/>
        <v>100</v>
      </c>
      <c r="D1069" s="119">
        <v>41</v>
      </c>
      <c r="E1069" s="121">
        <f t="shared" si="32"/>
        <v>1.1388888888888888</v>
      </c>
    </row>
    <row r="1070" spans="1:5">
      <c r="A1070" s="118">
        <v>431574</v>
      </c>
      <c r="B1070" s="119">
        <v>36</v>
      </c>
      <c r="C1070" s="120">
        <f t="shared" si="33"/>
        <v>100</v>
      </c>
      <c r="D1070" s="119">
        <v>41</v>
      </c>
      <c r="E1070" s="121">
        <f t="shared" si="32"/>
        <v>1.1388888888888888</v>
      </c>
    </row>
    <row r="1071" spans="1:5">
      <c r="A1071" s="118">
        <v>431710</v>
      </c>
      <c r="B1071" s="119">
        <v>36</v>
      </c>
      <c r="C1071" s="120">
        <f t="shared" si="33"/>
        <v>100</v>
      </c>
      <c r="D1071" s="119">
        <v>41</v>
      </c>
      <c r="E1071" s="121">
        <f t="shared" si="32"/>
        <v>1.1388888888888888</v>
      </c>
    </row>
    <row r="1072" spans="1:5">
      <c r="A1072" s="118">
        <v>431734</v>
      </c>
      <c r="B1072" s="119">
        <v>36</v>
      </c>
      <c r="C1072" s="120">
        <f t="shared" si="33"/>
        <v>100</v>
      </c>
      <c r="D1072" s="119">
        <v>41</v>
      </c>
      <c r="E1072" s="121">
        <f t="shared" si="32"/>
        <v>1.1388888888888888</v>
      </c>
    </row>
    <row r="1073" spans="1:5">
      <c r="A1073" s="118">
        <v>431777</v>
      </c>
      <c r="B1073" s="119">
        <v>36</v>
      </c>
      <c r="C1073" s="120">
        <f t="shared" si="33"/>
        <v>100</v>
      </c>
      <c r="D1073" s="119">
        <v>41</v>
      </c>
      <c r="E1073" s="121">
        <f t="shared" si="32"/>
        <v>1.1388888888888888</v>
      </c>
    </row>
    <row r="1074" spans="1:5">
      <c r="A1074" s="118">
        <v>431780</v>
      </c>
      <c r="B1074" s="119">
        <v>36</v>
      </c>
      <c r="C1074" s="120">
        <f t="shared" si="33"/>
        <v>100</v>
      </c>
      <c r="D1074" s="119">
        <v>41</v>
      </c>
      <c r="E1074" s="121">
        <f t="shared" si="32"/>
        <v>1.1388888888888888</v>
      </c>
    </row>
    <row r="1075" spans="1:5">
      <c r="A1075" s="118">
        <v>431826</v>
      </c>
      <c r="B1075" s="119">
        <v>36</v>
      </c>
      <c r="C1075" s="120">
        <f t="shared" si="33"/>
        <v>100</v>
      </c>
      <c r="D1075" s="119">
        <v>41</v>
      </c>
      <c r="E1075" s="121">
        <f t="shared" si="32"/>
        <v>1.1388888888888888</v>
      </c>
    </row>
    <row r="1076" spans="1:5">
      <c r="A1076" s="118">
        <v>431856</v>
      </c>
      <c r="B1076" s="119">
        <v>36</v>
      </c>
      <c r="C1076" s="120">
        <f t="shared" si="33"/>
        <v>100</v>
      </c>
      <c r="D1076" s="119">
        <v>41</v>
      </c>
      <c r="E1076" s="121">
        <f t="shared" si="32"/>
        <v>1.1388888888888888</v>
      </c>
    </row>
    <row r="1077" spans="1:5">
      <c r="A1077" s="118">
        <v>431949</v>
      </c>
      <c r="B1077" s="119">
        <v>36</v>
      </c>
      <c r="C1077" s="120">
        <f t="shared" si="33"/>
        <v>100</v>
      </c>
      <c r="D1077" s="119">
        <v>41</v>
      </c>
      <c r="E1077" s="121">
        <f t="shared" si="32"/>
        <v>1.1388888888888888</v>
      </c>
    </row>
    <row r="1078" spans="1:5">
      <c r="A1078" s="118">
        <v>431957</v>
      </c>
      <c r="B1078" s="119">
        <v>36</v>
      </c>
      <c r="C1078" s="120">
        <f t="shared" si="33"/>
        <v>100</v>
      </c>
      <c r="D1078" s="119">
        <v>41</v>
      </c>
      <c r="E1078" s="121">
        <f t="shared" si="32"/>
        <v>1.1388888888888888</v>
      </c>
    </row>
    <row r="1079" spans="1:5">
      <c r="A1079" s="118">
        <v>432082</v>
      </c>
      <c r="B1079" s="119">
        <v>36</v>
      </c>
      <c r="C1079" s="120">
        <f t="shared" si="33"/>
        <v>100</v>
      </c>
      <c r="D1079" s="119">
        <v>41</v>
      </c>
      <c r="E1079" s="121">
        <f t="shared" si="32"/>
        <v>1.1388888888888888</v>
      </c>
    </row>
    <row r="1080" spans="1:5">
      <c r="A1080" s="118">
        <v>432128</v>
      </c>
      <c r="B1080" s="119">
        <v>36</v>
      </c>
      <c r="C1080" s="120">
        <f t="shared" si="33"/>
        <v>100</v>
      </c>
      <c r="D1080" s="119">
        <v>41</v>
      </c>
      <c r="E1080" s="121">
        <f t="shared" si="32"/>
        <v>1.1388888888888888</v>
      </c>
    </row>
    <row r="1081" spans="1:5">
      <c r="A1081" s="118">
        <v>432142</v>
      </c>
      <c r="B1081" s="119">
        <v>36</v>
      </c>
      <c r="C1081" s="120">
        <f t="shared" si="33"/>
        <v>100</v>
      </c>
      <c r="D1081" s="119">
        <v>41</v>
      </c>
      <c r="E1081" s="121">
        <f t="shared" si="32"/>
        <v>1.1388888888888888</v>
      </c>
    </row>
    <row r="1082" spans="1:5">
      <c r="A1082" s="118">
        <v>432168</v>
      </c>
      <c r="B1082" s="119">
        <v>36</v>
      </c>
      <c r="C1082" s="120">
        <f t="shared" si="33"/>
        <v>100</v>
      </c>
      <c r="D1082" s="119">
        <v>41</v>
      </c>
      <c r="E1082" s="121">
        <f t="shared" si="32"/>
        <v>1.1388888888888888</v>
      </c>
    </row>
    <row r="1083" spans="1:5">
      <c r="A1083" s="118">
        <v>432270</v>
      </c>
      <c r="B1083" s="119">
        <v>36</v>
      </c>
      <c r="C1083" s="120">
        <f t="shared" si="33"/>
        <v>100</v>
      </c>
      <c r="D1083" s="119">
        <v>41</v>
      </c>
      <c r="E1083" s="121">
        <f t="shared" si="32"/>
        <v>1.1388888888888888</v>
      </c>
    </row>
    <row r="1084" spans="1:5">
      <c r="A1084" s="118">
        <v>432283</v>
      </c>
      <c r="B1084" s="119">
        <v>36</v>
      </c>
      <c r="C1084" s="120">
        <f t="shared" si="33"/>
        <v>100</v>
      </c>
      <c r="D1084" s="119">
        <v>41</v>
      </c>
      <c r="E1084" s="121">
        <f t="shared" si="32"/>
        <v>1.1388888888888888</v>
      </c>
    </row>
    <row r="1085" spans="1:5">
      <c r="A1085" s="118">
        <v>432375</v>
      </c>
      <c r="B1085" s="119">
        <v>36</v>
      </c>
      <c r="C1085" s="120">
        <f t="shared" si="33"/>
        <v>100</v>
      </c>
      <c r="D1085" s="119">
        <v>41</v>
      </c>
      <c r="E1085" s="121">
        <f t="shared" si="32"/>
        <v>1.1388888888888888</v>
      </c>
    </row>
    <row r="1086" spans="1:5">
      <c r="A1086" s="118">
        <v>432376</v>
      </c>
      <c r="B1086" s="119">
        <v>36</v>
      </c>
      <c r="C1086" s="120">
        <f t="shared" si="33"/>
        <v>100</v>
      </c>
      <c r="D1086" s="119">
        <v>41</v>
      </c>
      <c r="E1086" s="121">
        <f t="shared" si="32"/>
        <v>1.1388888888888888</v>
      </c>
    </row>
    <row r="1087" spans="1:5">
      <c r="A1087" s="118">
        <v>432429</v>
      </c>
      <c r="B1087" s="119">
        <v>36</v>
      </c>
      <c r="C1087" s="120">
        <f t="shared" si="33"/>
        <v>100</v>
      </c>
      <c r="D1087" s="119">
        <v>41</v>
      </c>
      <c r="E1087" s="121">
        <f t="shared" si="32"/>
        <v>1.1388888888888888</v>
      </c>
    </row>
    <row r="1088" spans="1:5">
      <c r="A1088" s="118">
        <v>432446</v>
      </c>
      <c r="B1088" s="119">
        <v>36</v>
      </c>
      <c r="C1088" s="120">
        <f t="shared" si="33"/>
        <v>100</v>
      </c>
      <c r="D1088" s="119">
        <v>41</v>
      </c>
      <c r="E1088" s="121">
        <f t="shared" si="32"/>
        <v>1.1388888888888888</v>
      </c>
    </row>
    <row r="1089" spans="1:5">
      <c r="A1089" s="118">
        <v>432453</v>
      </c>
      <c r="B1089" s="119">
        <v>36</v>
      </c>
      <c r="C1089" s="120">
        <f t="shared" si="33"/>
        <v>100</v>
      </c>
      <c r="D1089" s="119">
        <v>41</v>
      </c>
      <c r="E1089" s="121">
        <f t="shared" si="32"/>
        <v>1.1388888888888888</v>
      </c>
    </row>
    <row r="1090" spans="1:5">
      <c r="A1090" s="118">
        <v>432462</v>
      </c>
      <c r="B1090" s="119">
        <v>36</v>
      </c>
      <c r="C1090" s="120">
        <f t="shared" si="33"/>
        <v>100</v>
      </c>
      <c r="D1090" s="119">
        <v>41</v>
      </c>
      <c r="E1090" s="121">
        <f t="shared" si="32"/>
        <v>1.1388888888888888</v>
      </c>
    </row>
    <row r="1091" spans="1:5">
      <c r="A1091" s="118">
        <v>432479</v>
      </c>
      <c r="B1091" s="119">
        <v>36</v>
      </c>
      <c r="C1091" s="120">
        <f t="shared" si="33"/>
        <v>100</v>
      </c>
      <c r="D1091" s="119">
        <v>41</v>
      </c>
      <c r="E1091" s="121">
        <f t="shared" si="32"/>
        <v>1.1388888888888888</v>
      </c>
    </row>
    <row r="1092" spans="1:5">
      <c r="A1092" s="118">
        <v>432525</v>
      </c>
      <c r="B1092" s="119">
        <v>36</v>
      </c>
      <c r="C1092" s="120">
        <f t="shared" si="33"/>
        <v>100</v>
      </c>
      <c r="D1092" s="119">
        <v>41</v>
      </c>
      <c r="E1092" s="121">
        <f t="shared" ref="E1092:E1155" si="34">D1092/B1092</f>
        <v>1.1388888888888888</v>
      </c>
    </row>
    <row r="1093" spans="1:5">
      <c r="A1093" s="118">
        <v>432663</v>
      </c>
      <c r="B1093" s="119">
        <v>36</v>
      </c>
      <c r="C1093" s="120">
        <f t="shared" ref="C1093:C1156" si="35">B1093*100/36</f>
        <v>100</v>
      </c>
      <c r="D1093" s="119">
        <v>41</v>
      </c>
      <c r="E1093" s="121">
        <f t="shared" si="34"/>
        <v>1.1388888888888888</v>
      </c>
    </row>
    <row r="1094" spans="1:5">
      <c r="A1094" s="118">
        <v>432757</v>
      </c>
      <c r="B1094" s="119">
        <v>36</v>
      </c>
      <c r="C1094" s="120">
        <f t="shared" si="35"/>
        <v>100</v>
      </c>
      <c r="D1094" s="119">
        <v>41</v>
      </c>
      <c r="E1094" s="121">
        <f t="shared" si="34"/>
        <v>1.1388888888888888</v>
      </c>
    </row>
    <row r="1095" spans="1:5">
      <c r="A1095" s="118">
        <v>432801</v>
      </c>
      <c r="B1095" s="119">
        <v>36</v>
      </c>
      <c r="C1095" s="120">
        <f t="shared" si="35"/>
        <v>100</v>
      </c>
      <c r="D1095" s="119">
        <v>41</v>
      </c>
      <c r="E1095" s="121">
        <f t="shared" si="34"/>
        <v>1.1388888888888888</v>
      </c>
    </row>
    <row r="1096" spans="1:5">
      <c r="A1096" s="118">
        <v>432883</v>
      </c>
      <c r="B1096" s="119">
        <v>36</v>
      </c>
      <c r="C1096" s="120">
        <f t="shared" si="35"/>
        <v>100</v>
      </c>
      <c r="D1096" s="119">
        <v>41</v>
      </c>
      <c r="E1096" s="121">
        <f t="shared" si="34"/>
        <v>1.1388888888888888</v>
      </c>
    </row>
    <row r="1097" spans="1:5">
      <c r="A1097" s="118">
        <v>432896</v>
      </c>
      <c r="B1097" s="119">
        <v>36</v>
      </c>
      <c r="C1097" s="120">
        <f t="shared" si="35"/>
        <v>100</v>
      </c>
      <c r="D1097" s="119">
        <v>41</v>
      </c>
      <c r="E1097" s="121">
        <f t="shared" si="34"/>
        <v>1.1388888888888888</v>
      </c>
    </row>
    <row r="1098" spans="1:5">
      <c r="A1098" s="118">
        <v>433055</v>
      </c>
      <c r="B1098" s="119">
        <v>36</v>
      </c>
      <c r="C1098" s="120">
        <f t="shared" si="35"/>
        <v>100</v>
      </c>
      <c r="D1098" s="119">
        <v>41</v>
      </c>
      <c r="E1098" s="121">
        <f t="shared" si="34"/>
        <v>1.1388888888888888</v>
      </c>
    </row>
    <row r="1099" spans="1:5">
      <c r="A1099" s="118">
        <v>433064</v>
      </c>
      <c r="B1099" s="119">
        <v>36</v>
      </c>
      <c r="C1099" s="120">
        <f t="shared" si="35"/>
        <v>100</v>
      </c>
      <c r="D1099" s="119">
        <v>41</v>
      </c>
      <c r="E1099" s="121">
        <f t="shared" si="34"/>
        <v>1.1388888888888888</v>
      </c>
    </row>
    <row r="1100" spans="1:5">
      <c r="A1100" s="118">
        <v>433113</v>
      </c>
      <c r="B1100" s="119">
        <v>36</v>
      </c>
      <c r="C1100" s="120">
        <f t="shared" si="35"/>
        <v>100</v>
      </c>
      <c r="D1100" s="119">
        <v>41</v>
      </c>
      <c r="E1100" s="121">
        <f t="shared" si="34"/>
        <v>1.1388888888888888</v>
      </c>
    </row>
    <row r="1101" spans="1:5">
      <c r="A1101" s="118">
        <v>433242</v>
      </c>
      <c r="B1101" s="119">
        <v>36</v>
      </c>
      <c r="C1101" s="120">
        <f t="shared" si="35"/>
        <v>100</v>
      </c>
      <c r="D1101" s="119">
        <v>41</v>
      </c>
      <c r="E1101" s="121">
        <f t="shared" si="34"/>
        <v>1.1388888888888888</v>
      </c>
    </row>
    <row r="1102" spans="1:5">
      <c r="A1102" s="118">
        <v>433304</v>
      </c>
      <c r="B1102" s="119">
        <v>36</v>
      </c>
      <c r="C1102" s="120">
        <f t="shared" si="35"/>
        <v>100</v>
      </c>
      <c r="D1102" s="119">
        <v>41</v>
      </c>
      <c r="E1102" s="121">
        <f t="shared" si="34"/>
        <v>1.1388888888888888</v>
      </c>
    </row>
    <row r="1103" spans="1:5">
      <c r="A1103" s="118">
        <v>433471</v>
      </c>
      <c r="B1103" s="119">
        <v>36</v>
      </c>
      <c r="C1103" s="120">
        <f t="shared" si="35"/>
        <v>100</v>
      </c>
      <c r="D1103" s="119">
        <v>41</v>
      </c>
      <c r="E1103" s="121">
        <f t="shared" si="34"/>
        <v>1.1388888888888888</v>
      </c>
    </row>
    <row r="1104" spans="1:5">
      <c r="A1104" s="118">
        <v>433505</v>
      </c>
      <c r="B1104" s="119">
        <v>36</v>
      </c>
      <c r="C1104" s="120">
        <f t="shared" si="35"/>
        <v>100</v>
      </c>
      <c r="D1104" s="119">
        <v>41</v>
      </c>
      <c r="E1104" s="121">
        <f t="shared" si="34"/>
        <v>1.1388888888888888</v>
      </c>
    </row>
    <row r="1105" spans="1:5">
      <c r="A1105" s="118">
        <v>433533</v>
      </c>
      <c r="B1105" s="119">
        <v>36</v>
      </c>
      <c r="C1105" s="120">
        <f t="shared" si="35"/>
        <v>100</v>
      </c>
      <c r="D1105" s="119">
        <v>41</v>
      </c>
      <c r="E1105" s="121">
        <f t="shared" si="34"/>
        <v>1.1388888888888888</v>
      </c>
    </row>
    <row r="1106" spans="1:5">
      <c r="A1106" s="118">
        <v>433557</v>
      </c>
      <c r="B1106" s="119">
        <v>36</v>
      </c>
      <c r="C1106" s="120">
        <f t="shared" si="35"/>
        <v>100</v>
      </c>
      <c r="D1106" s="119">
        <v>41</v>
      </c>
      <c r="E1106" s="121">
        <f t="shared" si="34"/>
        <v>1.1388888888888888</v>
      </c>
    </row>
    <row r="1107" spans="1:5">
      <c r="A1107" s="118">
        <v>433629</v>
      </c>
      <c r="B1107" s="119">
        <v>36</v>
      </c>
      <c r="C1107" s="120">
        <f t="shared" si="35"/>
        <v>100</v>
      </c>
      <c r="D1107" s="119">
        <v>41</v>
      </c>
      <c r="E1107" s="121">
        <f t="shared" si="34"/>
        <v>1.1388888888888888</v>
      </c>
    </row>
    <row r="1108" spans="1:5">
      <c r="A1108" s="118">
        <v>433680</v>
      </c>
      <c r="B1108" s="119">
        <v>36</v>
      </c>
      <c r="C1108" s="120">
        <f t="shared" si="35"/>
        <v>100</v>
      </c>
      <c r="D1108" s="119">
        <v>41</v>
      </c>
      <c r="E1108" s="121">
        <f t="shared" si="34"/>
        <v>1.1388888888888888</v>
      </c>
    </row>
    <row r="1109" spans="1:5">
      <c r="A1109" s="118">
        <v>433776</v>
      </c>
      <c r="B1109" s="119">
        <v>36</v>
      </c>
      <c r="C1109" s="120">
        <f t="shared" si="35"/>
        <v>100</v>
      </c>
      <c r="D1109" s="119">
        <v>41</v>
      </c>
      <c r="E1109" s="121">
        <f t="shared" si="34"/>
        <v>1.1388888888888888</v>
      </c>
    </row>
    <row r="1110" spans="1:5">
      <c r="A1110" s="118">
        <v>433803</v>
      </c>
      <c r="B1110" s="119">
        <v>36</v>
      </c>
      <c r="C1110" s="120">
        <f t="shared" si="35"/>
        <v>100</v>
      </c>
      <c r="D1110" s="119">
        <v>41</v>
      </c>
      <c r="E1110" s="121">
        <f t="shared" si="34"/>
        <v>1.1388888888888888</v>
      </c>
    </row>
    <row r="1111" spans="1:5">
      <c r="A1111" s="118">
        <v>433816</v>
      </c>
      <c r="B1111" s="119">
        <v>36</v>
      </c>
      <c r="C1111" s="120">
        <f t="shared" si="35"/>
        <v>100</v>
      </c>
      <c r="D1111" s="119">
        <v>41</v>
      </c>
      <c r="E1111" s="121">
        <f t="shared" si="34"/>
        <v>1.1388888888888888</v>
      </c>
    </row>
    <row r="1112" spans="1:5">
      <c r="A1112" s="118">
        <v>433838</v>
      </c>
      <c r="B1112" s="119">
        <v>36</v>
      </c>
      <c r="C1112" s="120">
        <f t="shared" si="35"/>
        <v>100</v>
      </c>
      <c r="D1112" s="119">
        <v>41</v>
      </c>
      <c r="E1112" s="121">
        <f t="shared" si="34"/>
        <v>1.1388888888888888</v>
      </c>
    </row>
    <row r="1113" spans="1:5">
      <c r="A1113" s="118">
        <v>433892</v>
      </c>
      <c r="B1113" s="119">
        <v>36</v>
      </c>
      <c r="C1113" s="120">
        <f t="shared" si="35"/>
        <v>100</v>
      </c>
      <c r="D1113" s="119">
        <v>41</v>
      </c>
      <c r="E1113" s="121">
        <f t="shared" si="34"/>
        <v>1.1388888888888888</v>
      </c>
    </row>
    <row r="1114" spans="1:5">
      <c r="A1114" s="118">
        <v>433894</v>
      </c>
      <c r="B1114" s="119">
        <v>36</v>
      </c>
      <c r="C1114" s="120">
        <f t="shared" si="35"/>
        <v>100</v>
      </c>
      <c r="D1114" s="119">
        <v>41</v>
      </c>
      <c r="E1114" s="121">
        <f t="shared" si="34"/>
        <v>1.1388888888888888</v>
      </c>
    </row>
    <row r="1115" spans="1:5">
      <c r="A1115" s="118">
        <v>433895</v>
      </c>
      <c r="B1115" s="119">
        <v>36</v>
      </c>
      <c r="C1115" s="120">
        <f t="shared" si="35"/>
        <v>100</v>
      </c>
      <c r="D1115" s="119">
        <v>41</v>
      </c>
      <c r="E1115" s="121">
        <f t="shared" si="34"/>
        <v>1.1388888888888888</v>
      </c>
    </row>
    <row r="1116" spans="1:5">
      <c r="A1116" s="118">
        <v>433914</v>
      </c>
      <c r="B1116" s="119">
        <v>36</v>
      </c>
      <c r="C1116" s="120">
        <f t="shared" si="35"/>
        <v>100</v>
      </c>
      <c r="D1116" s="119">
        <v>41</v>
      </c>
      <c r="E1116" s="121">
        <f t="shared" si="34"/>
        <v>1.1388888888888888</v>
      </c>
    </row>
    <row r="1117" spans="1:5">
      <c r="A1117" s="118">
        <v>433948</v>
      </c>
      <c r="B1117" s="119">
        <v>36</v>
      </c>
      <c r="C1117" s="120">
        <f t="shared" si="35"/>
        <v>100</v>
      </c>
      <c r="D1117" s="119">
        <v>41</v>
      </c>
      <c r="E1117" s="121">
        <f t="shared" si="34"/>
        <v>1.1388888888888888</v>
      </c>
    </row>
    <row r="1118" spans="1:5">
      <c r="A1118" s="118">
        <v>434103</v>
      </c>
      <c r="B1118" s="119">
        <v>36</v>
      </c>
      <c r="C1118" s="120">
        <f t="shared" si="35"/>
        <v>100</v>
      </c>
      <c r="D1118" s="119">
        <v>41</v>
      </c>
      <c r="E1118" s="121">
        <f t="shared" si="34"/>
        <v>1.1388888888888888</v>
      </c>
    </row>
    <row r="1119" spans="1:5">
      <c r="A1119" s="118">
        <v>434193</v>
      </c>
      <c r="B1119" s="119">
        <v>36</v>
      </c>
      <c r="C1119" s="120">
        <f t="shared" si="35"/>
        <v>100</v>
      </c>
      <c r="D1119" s="119">
        <v>41</v>
      </c>
      <c r="E1119" s="121">
        <f t="shared" si="34"/>
        <v>1.1388888888888888</v>
      </c>
    </row>
    <row r="1120" spans="1:5">
      <c r="A1120" s="118">
        <v>434255</v>
      </c>
      <c r="B1120" s="119">
        <v>36</v>
      </c>
      <c r="C1120" s="120">
        <f t="shared" si="35"/>
        <v>100</v>
      </c>
      <c r="D1120" s="119">
        <v>41</v>
      </c>
      <c r="E1120" s="121">
        <f t="shared" si="34"/>
        <v>1.1388888888888888</v>
      </c>
    </row>
    <row r="1121" spans="1:5">
      <c r="A1121" s="118">
        <v>434366</v>
      </c>
      <c r="B1121" s="119">
        <v>36</v>
      </c>
      <c r="C1121" s="120">
        <f t="shared" si="35"/>
        <v>100</v>
      </c>
      <c r="D1121" s="119">
        <v>41</v>
      </c>
      <c r="E1121" s="121">
        <f t="shared" si="34"/>
        <v>1.1388888888888888</v>
      </c>
    </row>
    <row r="1122" spans="1:5">
      <c r="A1122" s="118">
        <v>434437</v>
      </c>
      <c r="B1122" s="119">
        <v>36</v>
      </c>
      <c r="C1122" s="120">
        <f t="shared" si="35"/>
        <v>100</v>
      </c>
      <c r="D1122" s="119">
        <v>41</v>
      </c>
      <c r="E1122" s="121">
        <f t="shared" si="34"/>
        <v>1.1388888888888888</v>
      </c>
    </row>
    <row r="1123" spans="1:5">
      <c r="A1123" s="118">
        <v>434439</v>
      </c>
      <c r="B1123" s="119">
        <v>36</v>
      </c>
      <c r="C1123" s="120">
        <f t="shared" si="35"/>
        <v>100</v>
      </c>
      <c r="D1123" s="119">
        <v>41</v>
      </c>
      <c r="E1123" s="121">
        <f t="shared" si="34"/>
        <v>1.1388888888888888</v>
      </c>
    </row>
    <row r="1124" spans="1:5">
      <c r="A1124" s="118">
        <v>434669</v>
      </c>
      <c r="B1124" s="119">
        <v>36</v>
      </c>
      <c r="C1124" s="120">
        <f t="shared" si="35"/>
        <v>100</v>
      </c>
      <c r="D1124" s="119">
        <v>41</v>
      </c>
      <c r="E1124" s="121">
        <f t="shared" si="34"/>
        <v>1.1388888888888888</v>
      </c>
    </row>
    <row r="1125" spans="1:5">
      <c r="A1125" s="118">
        <v>434672</v>
      </c>
      <c r="B1125" s="119">
        <v>36</v>
      </c>
      <c r="C1125" s="120">
        <f t="shared" si="35"/>
        <v>100</v>
      </c>
      <c r="D1125" s="119">
        <v>41</v>
      </c>
      <c r="E1125" s="121">
        <f t="shared" si="34"/>
        <v>1.1388888888888888</v>
      </c>
    </row>
    <row r="1126" spans="1:5">
      <c r="A1126" s="118">
        <v>434930</v>
      </c>
      <c r="B1126" s="119">
        <v>36</v>
      </c>
      <c r="C1126" s="120">
        <f t="shared" si="35"/>
        <v>100</v>
      </c>
      <c r="D1126" s="119">
        <v>41</v>
      </c>
      <c r="E1126" s="121">
        <f t="shared" si="34"/>
        <v>1.1388888888888888</v>
      </c>
    </row>
    <row r="1127" spans="1:5">
      <c r="A1127" s="118">
        <v>435072</v>
      </c>
      <c r="B1127" s="119">
        <v>36</v>
      </c>
      <c r="C1127" s="120">
        <f t="shared" si="35"/>
        <v>100</v>
      </c>
      <c r="D1127" s="119">
        <v>41</v>
      </c>
      <c r="E1127" s="121">
        <f t="shared" si="34"/>
        <v>1.1388888888888888</v>
      </c>
    </row>
    <row r="1128" spans="1:5">
      <c r="A1128" s="118">
        <v>435089</v>
      </c>
      <c r="B1128" s="119">
        <v>36</v>
      </c>
      <c r="C1128" s="120">
        <f t="shared" si="35"/>
        <v>100</v>
      </c>
      <c r="D1128" s="119">
        <v>41</v>
      </c>
      <c r="E1128" s="121">
        <f t="shared" si="34"/>
        <v>1.1388888888888888</v>
      </c>
    </row>
    <row r="1129" spans="1:5">
      <c r="A1129" s="118">
        <v>435224</v>
      </c>
      <c r="B1129" s="119">
        <v>36</v>
      </c>
      <c r="C1129" s="120">
        <f t="shared" si="35"/>
        <v>100</v>
      </c>
      <c r="D1129" s="119">
        <v>41</v>
      </c>
      <c r="E1129" s="121">
        <f t="shared" si="34"/>
        <v>1.1388888888888888</v>
      </c>
    </row>
    <row r="1130" spans="1:5">
      <c r="A1130" s="118">
        <v>435263</v>
      </c>
      <c r="B1130" s="119">
        <v>36</v>
      </c>
      <c r="C1130" s="120">
        <f t="shared" si="35"/>
        <v>100</v>
      </c>
      <c r="D1130" s="119">
        <v>41</v>
      </c>
      <c r="E1130" s="121">
        <f t="shared" si="34"/>
        <v>1.1388888888888888</v>
      </c>
    </row>
    <row r="1131" spans="1:5">
      <c r="A1131" s="118">
        <v>435270</v>
      </c>
      <c r="B1131" s="119">
        <v>36</v>
      </c>
      <c r="C1131" s="120">
        <f t="shared" si="35"/>
        <v>100</v>
      </c>
      <c r="D1131" s="119">
        <v>41</v>
      </c>
      <c r="E1131" s="121">
        <f t="shared" si="34"/>
        <v>1.1388888888888888</v>
      </c>
    </row>
    <row r="1132" spans="1:5">
      <c r="A1132" s="118">
        <v>435317</v>
      </c>
      <c r="B1132" s="119">
        <v>36</v>
      </c>
      <c r="C1132" s="120">
        <f t="shared" si="35"/>
        <v>100</v>
      </c>
      <c r="D1132" s="119">
        <v>41</v>
      </c>
      <c r="E1132" s="121">
        <f t="shared" si="34"/>
        <v>1.1388888888888888</v>
      </c>
    </row>
    <row r="1133" spans="1:5">
      <c r="A1133" s="118">
        <v>431209</v>
      </c>
      <c r="B1133" s="119">
        <v>35</v>
      </c>
      <c r="C1133" s="120">
        <f t="shared" si="35"/>
        <v>97.222222222222229</v>
      </c>
      <c r="D1133" s="119">
        <v>40</v>
      </c>
      <c r="E1133" s="121">
        <f t="shared" si="34"/>
        <v>1.1428571428571428</v>
      </c>
    </row>
    <row r="1134" spans="1:5">
      <c r="A1134" s="118">
        <v>431210</v>
      </c>
      <c r="B1134" s="119">
        <v>35</v>
      </c>
      <c r="C1134" s="120">
        <f t="shared" si="35"/>
        <v>97.222222222222229</v>
      </c>
      <c r="D1134" s="119">
        <v>40</v>
      </c>
      <c r="E1134" s="121">
        <f t="shared" si="34"/>
        <v>1.1428571428571428</v>
      </c>
    </row>
    <row r="1135" spans="1:5">
      <c r="A1135" s="118">
        <v>431234</v>
      </c>
      <c r="B1135" s="119">
        <v>35</v>
      </c>
      <c r="C1135" s="120">
        <f t="shared" si="35"/>
        <v>97.222222222222229</v>
      </c>
      <c r="D1135" s="119">
        <v>40</v>
      </c>
      <c r="E1135" s="121">
        <f t="shared" si="34"/>
        <v>1.1428571428571428</v>
      </c>
    </row>
    <row r="1136" spans="1:5">
      <c r="A1136" s="118">
        <v>431297</v>
      </c>
      <c r="B1136" s="119">
        <v>35</v>
      </c>
      <c r="C1136" s="120">
        <f t="shared" si="35"/>
        <v>97.222222222222229</v>
      </c>
      <c r="D1136" s="119">
        <v>40</v>
      </c>
      <c r="E1136" s="121">
        <f t="shared" si="34"/>
        <v>1.1428571428571428</v>
      </c>
    </row>
    <row r="1137" spans="1:5">
      <c r="A1137" s="118">
        <v>431402</v>
      </c>
      <c r="B1137" s="119">
        <v>35</v>
      </c>
      <c r="C1137" s="120">
        <f t="shared" si="35"/>
        <v>97.222222222222229</v>
      </c>
      <c r="D1137" s="119">
        <v>40</v>
      </c>
      <c r="E1137" s="121">
        <f t="shared" si="34"/>
        <v>1.1428571428571428</v>
      </c>
    </row>
    <row r="1138" spans="1:5">
      <c r="A1138" s="118">
        <v>431407</v>
      </c>
      <c r="B1138" s="119">
        <v>35</v>
      </c>
      <c r="C1138" s="120">
        <f t="shared" si="35"/>
        <v>97.222222222222229</v>
      </c>
      <c r="D1138" s="119">
        <v>40</v>
      </c>
      <c r="E1138" s="121">
        <f t="shared" si="34"/>
        <v>1.1428571428571428</v>
      </c>
    </row>
    <row r="1139" spans="1:5">
      <c r="A1139" s="118">
        <v>431424</v>
      </c>
      <c r="B1139" s="119">
        <v>35</v>
      </c>
      <c r="C1139" s="120">
        <f t="shared" si="35"/>
        <v>97.222222222222229</v>
      </c>
      <c r="D1139" s="119">
        <v>40</v>
      </c>
      <c r="E1139" s="121">
        <f t="shared" si="34"/>
        <v>1.1428571428571428</v>
      </c>
    </row>
    <row r="1140" spans="1:5">
      <c r="A1140" s="118">
        <v>431538</v>
      </c>
      <c r="B1140" s="119">
        <v>35</v>
      </c>
      <c r="C1140" s="120">
        <f t="shared" si="35"/>
        <v>97.222222222222229</v>
      </c>
      <c r="D1140" s="119">
        <v>40</v>
      </c>
      <c r="E1140" s="121">
        <f t="shared" si="34"/>
        <v>1.1428571428571428</v>
      </c>
    </row>
    <row r="1141" spans="1:5">
      <c r="A1141" s="118">
        <v>431590</v>
      </c>
      <c r="B1141" s="119">
        <v>35</v>
      </c>
      <c r="C1141" s="120">
        <f t="shared" si="35"/>
        <v>97.222222222222229</v>
      </c>
      <c r="D1141" s="119">
        <v>40</v>
      </c>
      <c r="E1141" s="121">
        <f t="shared" si="34"/>
        <v>1.1428571428571428</v>
      </c>
    </row>
    <row r="1142" spans="1:5">
      <c r="A1142" s="118">
        <v>431647</v>
      </c>
      <c r="B1142" s="119">
        <v>35</v>
      </c>
      <c r="C1142" s="120">
        <f t="shared" si="35"/>
        <v>97.222222222222229</v>
      </c>
      <c r="D1142" s="119">
        <v>40</v>
      </c>
      <c r="E1142" s="121">
        <f t="shared" si="34"/>
        <v>1.1428571428571428</v>
      </c>
    </row>
    <row r="1143" spans="1:5">
      <c r="A1143" s="118">
        <v>431679</v>
      </c>
      <c r="B1143" s="119">
        <v>35</v>
      </c>
      <c r="C1143" s="120">
        <f t="shared" si="35"/>
        <v>97.222222222222229</v>
      </c>
      <c r="D1143" s="119">
        <v>40</v>
      </c>
      <c r="E1143" s="121">
        <f t="shared" si="34"/>
        <v>1.1428571428571428</v>
      </c>
    </row>
    <row r="1144" spans="1:5">
      <c r="A1144" s="118">
        <v>431704</v>
      </c>
      <c r="B1144" s="119">
        <v>35</v>
      </c>
      <c r="C1144" s="120">
        <f t="shared" si="35"/>
        <v>97.222222222222229</v>
      </c>
      <c r="D1144" s="119">
        <v>40</v>
      </c>
      <c r="E1144" s="121">
        <f t="shared" si="34"/>
        <v>1.1428571428571428</v>
      </c>
    </row>
    <row r="1145" spans="1:5">
      <c r="A1145" s="118">
        <v>431849</v>
      </c>
      <c r="B1145" s="119">
        <v>35</v>
      </c>
      <c r="C1145" s="120">
        <f t="shared" si="35"/>
        <v>97.222222222222229</v>
      </c>
      <c r="D1145" s="119">
        <v>40</v>
      </c>
      <c r="E1145" s="121">
        <f t="shared" si="34"/>
        <v>1.1428571428571428</v>
      </c>
    </row>
    <row r="1146" spans="1:5">
      <c r="A1146" s="118">
        <v>431939</v>
      </c>
      <c r="B1146" s="119">
        <v>35</v>
      </c>
      <c r="C1146" s="120">
        <f t="shared" si="35"/>
        <v>97.222222222222229</v>
      </c>
      <c r="D1146" s="119">
        <v>40</v>
      </c>
      <c r="E1146" s="121">
        <f t="shared" si="34"/>
        <v>1.1428571428571428</v>
      </c>
    </row>
    <row r="1147" spans="1:5">
      <c r="A1147" s="118">
        <v>432157</v>
      </c>
      <c r="B1147" s="119">
        <v>35</v>
      </c>
      <c r="C1147" s="120">
        <f t="shared" si="35"/>
        <v>97.222222222222229</v>
      </c>
      <c r="D1147" s="119">
        <v>40</v>
      </c>
      <c r="E1147" s="121">
        <f t="shared" si="34"/>
        <v>1.1428571428571428</v>
      </c>
    </row>
    <row r="1148" spans="1:5">
      <c r="A1148" s="118">
        <v>432180</v>
      </c>
      <c r="B1148" s="119">
        <v>35</v>
      </c>
      <c r="C1148" s="120">
        <f t="shared" si="35"/>
        <v>97.222222222222229</v>
      </c>
      <c r="D1148" s="119">
        <v>40</v>
      </c>
      <c r="E1148" s="121">
        <f t="shared" si="34"/>
        <v>1.1428571428571428</v>
      </c>
    </row>
    <row r="1149" spans="1:5">
      <c r="A1149" s="118">
        <v>432253</v>
      </c>
      <c r="B1149" s="119">
        <v>35</v>
      </c>
      <c r="C1149" s="120">
        <f t="shared" si="35"/>
        <v>97.222222222222229</v>
      </c>
      <c r="D1149" s="119">
        <v>40</v>
      </c>
      <c r="E1149" s="121">
        <f t="shared" si="34"/>
        <v>1.1428571428571428</v>
      </c>
    </row>
    <row r="1150" spans="1:5">
      <c r="A1150" s="118">
        <v>432312</v>
      </c>
      <c r="B1150" s="119">
        <v>35</v>
      </c>
      <c r="C1150" s="120">
        <f t="shared" si="35"/>
        <v>97.222222222222229</v>
      </c>
      <c r="D1150" s="119">
        <v>40</v>
      </c>
      <c r="E1150" s="121">
        <f t="shared" si="34"/>
        <v>1.1428571428571428</v>
      </c>
    </row>
    <row r="1151" spans="1:5">
      <c r="A1151" s="118">
        <v>432366</v>
      </c>
      <c r="B1151" s="119">
        <v>35</v>
      </c>
      <c r="C1151" s="120">
        <f t="shared" si="35"/>
        <v>97.222222222222229</v>
      </c>
      <c r="D1151" s="119">
        <v>40</v>
      </c>
      <c r="E1151" s="121">
        <f t="shared" si="34"/>
        <v>1.1428571428571428</v>
      </c>
    </row>
    <row r="1152" spans="1:5">
      <c r="A1152" s="118">
        <v>432391</v>
      </c>
      <c r="B1152" s="119">
        <v>35</v>
      </c>
      <c r="C1152" s="120">
        <f t="shared" si="35"/>
        <v>97.222222222222229</v>
      </c>
      <c r="D1152" s="119">
        <v>40</v>
      </c>
      <c r="E1152" s="121">
        <f t="shared" si="34"/>
        <v>1.1428571428571428</v>
      </c>
    </row>
    <row r="1153" spans="1:5">
      <c r="A1153" s="118">
        <v>432443</v>
      </c>
      <c r="B1153" s="119">
        <v>35</v>
      </c>
      <c r="C1153" s="120">
        <f t="shared" si="35"/>
        <v>97.222222222222229</v>
      </c>
      <c r="D1153" s="119">
        <v>40</v>
      </c>
      <c r="E1153" s="121">
        <f t="shared" si="34"/>
        <v>1.1428571428571428</v>
      </c>
    </row>
    <row r="1154" spans="1:5">
      <c r="A1154" s="118">
        <v>432530</v>
      </c>
      <c r="B1154" s="119">
        <v>35</v>
      </c>
      <c r="C1154" s="120">
        <f t="shared" si="35"/>
        <v>97.222222222222229</v>
      </c>
      <c r="D1154" s="119">
        <v>40</v>
      </c>
      <c r="E1154" s="121">
        <f t="shared" si="34"/>
        <v>1.1428571428571428</v>
      </c>
    </row>
    <row r="1155" spans="1:5">
      <c r="A1155" s="118">
        <v>432742</v>
      </c>
      <c r="B1155" s="119">
        <v>35</v>
      </c>
      <c r="C1155" s="120">
        <f t="shared" si="35"/>
        <v>97.222222222222229</v>
      </c>
      <c r="D1155" s="119">
        <v>40</v>
      </c>
      <c r="E1155" s="121">
        <f t="shared" si="34"/>
        <v>1.1428571428571428</v>
      </c>
    </row>
    <row r="1156" spans="1:5">
      <c r="A1156" s="118">
        <v>432877</v>
      </c>
      <c r="B1156" s="119">
        <v>35</v>
      </c>
      <c r="C1156" s="120">
        <f t="shared" si="35"/>
        <v>97.222222222222229</v>
      </c>
      <c r="D1156" s="119">
        <v>40</v>
      </c>
      <c r="E1156" s="121">
        <f t="shared" ref="E1156:E1219" si="36">D1156/B1156</f>
        <v>1.1428571428571428</v>
      </c>
    </row>
    <row r="1157" spans="1:5">
      <c r="A1157" s="118">
        <v>432932</v>
      </c>
      <c r="B1157" s="119">
        <v>35</v>
      </c>
      <c r="C1157" s="120">
        <f t="shared" ref="C1157:C1220" si="37">B1157*100/36</f>
        <v>97.222222222222229</v>
      </c>
      <c r="D1157" s="119">
        <v>40</v>
      </c>
      <c r="E1157" s="121">
        <f t="shared" si="36"/>
        <v>1.1428571428571428</v>
      </c>
    </row>
    <row r="1158" spans="1:5">
      <c r="A1158" s="118">
        <v>432997</v>
      </c>
      <c r="B1158" s="119">
        <v>35</v>
      </c>
      <c r="C1158" s="120">
        <f t="shared" si="37"/>
        <v>97.222222222222229</v>
      </c>
      <c r="D1158" s="119">
        <v>40</v>
      </c>
      <c r="E1158" s="121">
        <f t="shared" si="36"/>
        <v>1.1428571428571428</v>
      </c>
    </row>
    <row r="1159" spans="1:5">
      <c r="A1159" s="118">
        <v>433007</v>
      </c>
      <c r="B1159" s="119">
        <v>35</v>
      </c>
      <c r="C1159" s="120">
        <f t="shared" si="37"/>
        <v>97.222222222222229</v>
      </c>
      <c r="D1159" s="119">
        <v>40</v>
      </c>
      <c r="E1159" s="121">
        <f t="shared" si="36"/>
        <v>1.1428571428571428</v>
      </c>
    </row>
    <row r="1160" spans="1:5">
      <c r="A1160" s="118">
        <v>433074</v>
      </c>
      <c r="B1160" s="119">
        <v>35</v>
      </c>
      <c r="C1160" s="120">
        <f t="shared" si="37"/>
        <v>97.222222222222229</v>
      </c>
      <c r="D1160" s="119">
        <v>40</v>
      </c>
      <c r="E1160" s="121">
        <f t="shared" si="36"/>
        <v>1.1428571428571428</v>
      </c>
    </row>
    <row r="1161" spans="1:5">
      <c r="A1161" s="118">
        <v>433253</v>
      </c>
      <c r="B1161" s="119">
        <v>35</v>
      </c>
      <c r="C1161" s="120">
        <f t="shared" si="37"/>
        <v>97.222222222222229</v>
      </c>
      <c r="D1161" s="119">
        <v>40</v>
      </c>
      <c r="E1161" s="121">
        <f t="shared" si="36"/>
        <v>1.1428571428571428</v>
      </c>
    </row>
    <row r="1162" spans="1:5">
      <c r="A1162" s="118">
        <v>433287</v>
      </c>
      <c r="B1162" s="119">
        <v>35</v>
      </c>
      <c r="C1162" s="120">
        <f t="shared" si="37"/>
        <v>97.222222222222229</v>
      </c>
      <c r="D1162" s="119">
        <v>40</v>
      </c>
      <c r="E1162" s="121">
        <f t="shared" si="36"/>
        <v>1.1428571428571428</v>
      </c>
    </row>
    <row r="1163" spans="1:5">
      <c r="A1163" s="118">
        <v>433342</v>
      </c>
      <c r="B1163" s="119">
        <v>35</v>
      </c>
      <c r="C1163" s="120">
        <f t="shared" si="37"/>
        <v>97.222222222222229</v>
      </c>
      <c r="D1163" s="119">
        <v>40</v>
      </c>
      <c r="E1163" s="121">
        <f t="shared" si="36"/>
        <v>1.1428571428571428</v>
      </c>
    </row>
    <row r="1164" spans="1:5">
      <c r="A1164" s="118">
        <v>433350</v>
      </c>
      <c r="B1164" s="119">
        <v>35</v>
      </c>
      <c r="C1164" s="120">
        <f t="shared" si="37"/>
        <v>97.222222222222229</v>
      </c>
      <c r="D1164" s="119">
        <v>40</v>
      </c>
      <c r="E1164" s="121">
        <f t="shared" si="36"/>
        <v>1.1428571428571428</v>
      </c>
    </row>
    <row r="1165" spans="1:5">
      <c r="A1165" s="118">
        <v>433354</v>
      </c>
      <c r="B1165" s="119">
        <v>35</v>
      </c>
      <c r="C1165" s="120">
        <f t="shared" si="37"/>
        <v>97.222222222222229</v>
      </c>
      <c r="D1165" s="119">
        <v>40</v>
      </c>
      <c r="E1165" s="121">
        <f t="shared" si="36"/>
        <v>1.1428571428571428</v>
      </c>
    </row>
    <row r="1166" spans="1:5">
      <c r="A1166" s="118">
        <v>433376</v>
      </c>
      <c r="B1166" s="119">
        <v>35</v>
      </c>
      <c r="C1166" s="120">
        <f t="shared" si="37"/>
        <v>97.222222222222229</v>
      </c>
      <c r="D1166" s="119">
        <v>40</v>
      </c>
      <c r="E1166" s="121">
        <f t="shared" si="36"/>
        <v>1.1428571428571428</v>
      </c>
    </row>
    <row r="1167" spans="1:5">
      <c r="A1167" s="118">
        <v>433387</v>
      </c>
      <c r="B1167" s="119">
        <v>35</v>
      </c>
      <c r="C1167" s="120">
        <f t="shared" si="37"/>
        <v>97.222222222222229</v>
      </c>
      <c r="D1167" s="119">
        <v>40</v>
      </c>
      <c r="E1167" s="121">
        <f t="shared" si="36"/>
        <v>1.1428571428571428</v>
      </c>
    </row>
    <row r="1168" spans="1:5">
      <c r="A1168" s="118">
        <v>433443</v>
      </c>
      <c r="B1168" s="119">
        <v>35</v>
      </c>
      <c r="C1168" s="120">
        <f t="shared" si="37"/>
        <v>97.222222222222229</v>
      </c>
      <c r="D1168" s="119">
        <v>40</v>
      </c>
      <c r="E1168" s="121">
        <f t="shared" si="36"/>
        <v>1.1428571428571428</v>
      </c>
    </row>
    <row r="1169" spans="1:5">
      <c r="A1169" s="118">
        <v>433480</v>
      </c>
      <c r="B1169" s="119">
        <v>35</v>
      </c>
      <c r="C1169" s="120">
        <f t="shared" si="37"/>
        <v>97.222222222222229</v>
      </c>
      <c r="D1169" s="119">
        <v>40</v>
      </c>
      <c r="E1169" s="121">
        <f t="shared" si="36"/>
        <v>1.1428571428571428</v>
      </c>
    </row>
    <row r="1170" spans="1:5">
      <c r="A1170" s="118">
        <v>433592</v>
      </c>
      <c r="B1170" s="119">
        <v>35</v>
      </c>
      <c r="C1170" s="120">
        <f t="shared" si="37"/>
        <v>97.222222222222229</v>
      </c>
      <c r="D1170" s="119">
        <v>40</v>
      </c>
      <c r="E1170" s="121">
        <f t="shared" si="36"/>
        <v>1.1428571428571428</v>
      </c>
    </row>
    <row r="1171" spans="1:5">
      <c r="A1171" s="118">
        <v>433615</v>
      </c>
      <c r="B1171" s="119">
        <v>35</v>
      </c>
      <c r="C1171" s="120">
        <f t="shared" si="37"/>
        <v>97.222222222222229</v>
      </c>
      <c r="D1171" s="119">
        <v>40</v>
      </c>
      <c r="E1171" s="121">
        <f t="shared" si="36"/>
        <v>1.1428571428571428</v>
      </c>
    </row>
    <row r="1172" spans="1:5">
      <c r="A1172" s="118">
        <v>433634</v>
      </c>
      <c r="B1172" s="119">
        <v>35</v>
      </c>
      <c r="C1172" s="120">
        <f t="shared" si="37"/>
        <v>97.222222222222229</v>
      </c>
      <c r="D1172" s="119">
        <v>40</v>
      </c>
      <c r="E1172" s="121">
        <f t="shared" si="36"/>
        <v>1.1428571428571428</v>
      </c>
    </row>
    <row r="1173" spans="1:5">
      <c r="A1173" s="118">
        <v>433637</v>
      </c>
      <c r="B1173" s="119">
        <v>35</v>
      </c>
      <c r="C1173" s="120">
        <f t="shared" si="37"/>
        <v>97.222222222222229</v>
      </c>
      <c r="D1173" s="119">
        <v>40</v>
      </c>
      <c r="E1173" s="121">
        <f t="shared" si="36"/>
        <v>1.1428571428571428</v>
      </c>
    </row>
    <row r="1174" spans="1:5">
      <c r="A1174" s="118">
        <v>433663</v>
      </c>
      <c r="B1174" s="119">
        <v>35</v>
      </c>
      <c r="C1174" s="120">
        <f t="shared" si="37"/>
        <v>97.222222222222229</v>
      </c>
      <c r="D1174" s="119">
        <v>40</v>
      </c>
      <c r="E1174" s="121">
        <f t="shared" si="36"/>
        <v>1.1428571428571428</v>
      </c>
    </row>
    <row r="1175" spans="1:5">
      <c r="A1175" s="118">
        <v>433839</v>
      </c>
      <c r="B1175" s="119">
        <v>35</v>
      </c>
      <c r="C1175" s="120">
        <f t="shared" si="37"/>
        <v>97.222222222222229</v>
      </c>
      <c r="D1175" s="119">
        <v>40</v>
      </c>
      <c r="E1175" s="121">
        <f t="shared" si="36"/>
        <v>1.1428571428571428</v>
      </c>
    </row>
    <row r="1176" spans="1:5">
      <c r="A1176" s="118">
        <v>434002</v>
      </c>
      <c r="B1176" s="119">
        <v>35</v>
      </c>
      <c r="C1176" s="120">
        <f t="shared" si="37"/>
        <v>97.222222222222229</v>
      </c>
      <c r="D1176" s="119">
        <v>40</v>
      </c>
      <c r="E1176" s="121">
        <f t="shared" si="36"/>
        <v>1.1428571428571428</v>
      </c>
    </row>
    <row r="1177" spans="1:5">
      <c r="A1177" s="118">
        <v>434040</v>
      </c>
      <c r="B1177" s="119">
        <v>35</v>
      </c>
      <c r="C1177" s="120">
        <f t="shared" si="37"/>
        <v>97.222222222222229</v>
      </c>
      <c r="D1177" s="119">
        <v>40</v>
      </c>
      <c r="E1177" s="121">
        <f t="shared" si="36"/>
        <v>1.1428571428571428</v>
      </c>
    </row>
    <row r="1178" spans="1:5">
      <c r="A1178" s="118">
        <v>434259</v>
      </c>
      <c r="B1178" s="119">
        <v>35</v>
      </c>
      <c r="C1178" s="120">
        <f t="shared" si="37"/>
        <v>97.222222222222229</v>
      </c>
      <c r="D1178" s="119">
        <v>40</v>
      </c>
      <c r="E1178" s="121">
        <f t="shared" si="36"/>
        <v>1.1428571428571428</v>
      </c>
    </row>
    <row r="1179" spans="1:5">
      <c r="A1179" s="118">
        <v>434440</v>
      </c>
      <c r="B1179" s="119">
        <v>35</v>
      </c>
      <c r="C1179" s="120">
        <f t="shared" si="37"/>
        <v>97.222222222222229</v>
      </c>
      <c r="D1179" s="119">
        <v>40</v>
      </c>
      <c r="E1179" s="121">
        <f t="shared" si="36"/>
        <v>1.1428571428571428</v>
      </c>
    </row>
    <row r="1180" spans="1:5">
      <c r="A1180" s="118">
        <v>434451</v>
      </c>
      <c r="B1180" s="119">
        <v>35</v>
      </c>
      <c r="C1180" s="120">
        <f t="shared" si="37"/>
        <v>97.222222222222229</v>
      </c>
      <c r="D1180" s="119">
        <v>40</v>
      </c>
      <c r="E1180" s="121">
        <f t="shared" si="36"/>
        <v>1.1428571428571428</v>
      </c>
    </row>
    <row r="1181" spans="1:5">
      <c r="A1181" s="118">
        <v>434455</v>
      </c>
      <c r="B1181" s="119">
        <v>35</v>
      </c>
      <c r="C1181" s="120">
        <f t="shared" si="37"/>
        <v>97.222222222222229</v>
      </c>
      <c r="D1181" s="119">
        <v>40</v>
      </c>
      <c r="E1181" s="121">
        <f t="shared" si="36"/>
        <v>1.1428571428571428</v>
      </c>
    </row>
    <row r="1182" spans="1:5">
      <c r="A1182" s="118">
        <v>434509</v>
      </c>
      <c r="B1182" s="119">
        <v>35</v>
      </c>
      <c r="C1182" s="120">
        <f t="shared" si="37"/>
        <v>97.222222222222229</v>
      </c>
      <c r="D1182" s="119">
        <v>40</v>
      </c>
      <c r="E1182" s="121">
        <f t="shared" si="36"/>
        <v>1.1428571428571428</v>
      </c>
    </row>
    <row r="1183" spans="1:5">
      <c r="A1183" s="118">
        <v>434686</v>
      </c>
      <c r="B1183" s="119">
        <v>35</v>
      </c>
      <c r="C1183" s="120">
        <f t="shared" si="37"/>
        <v>97.222222222222229</v>
      </c>
      <c r="D1183" s="119">
        <v>40</v>
      </c>
      <c r="E1183" s="121">
        <f t="shared" si="36"/>
        <v>1.1428571428571428</v>
      </c>
    </row>
    <row r="1184" spans="1:5">
      <c r="A1184" s="118">
        <v>434954</v>
      </c>
      <c r="B1184" s="119">
        <v>35</v>
      </c>
      <c r="C1184" s="120">
        <f t="shared" si="37"/>
        <v>97.222222222222229</v>
      </c>
      <c r="D1184" s="119">
        <v>40</v>
      </c>
      <c r="E1184" s="121">
        <f t="shared" si="36"/>
        <v>1.1428571428571428</v>
      </c>
    </row>
    <row r="1185" spans="1:5">
      <c r="A1185" s="118">
        <v>435033</v>
      </c>
      <c r="B1185" s="119">
        <v>35</v>
      </c>
      <c r="C1185" s="120">
        <f t="shared" si="37"/>
        <v>97.222222222222229</v>
      </c>
      <c r="D1185" s="119">
        <v>40</v>
      </c>
      <c r="E1185" s="121">
        <f t="shared" si="36"/>
        <v>1.1428571428571428</v>
      </c>
    </row>
    <row r="1186" spans="1:5">
      <c r="A1186" s="118">
        <v>435127</v>
      </c>
      <c r="B1186" s="119">
        <v>35</v>
      </c>
      <c r="C1186" s="120">
        <f t="shared" si="37"/>
        <v>97.222222222222229</v>
      </c>
      <c r="D1186" s="119">
        <v>40</v>
      </c>
      <c r="E1186" s="121">
        <f t="shared" si="36"/>
        <v>1.1428571428571428</v>
      </c>
    </row>
    <row r="1187" spans="1:5">
      <c r="A1187" s="118">
        <v>435243</v>
      </c>
      <c r="B1187" s="119">
        <v>35</v>
      </c>
      <c r="C1187" s="120">
        <f t="shared" si="37"/>
        <v>97.222222222222229</v>
      </c>
      <c r="D1187" s="119">
        <v>40</v>
      </c>
      <c r="E1187" s="121">
        <f t="shared" si="36"/>
        <v>1.1428571428571428</v>
      </c>
    </row>
    <row r="1188" spans="1:5">
      <c r="A1188" s="118">
        <v>435312</v>
      </c>
      <c r="B1188" s="119">
        <v>35</v>
      </c>
      <c r="C1188" s="120">
        <f t="shared" si="37"/>
        <v>97.222222222222229</v>
      </c>
      <c r="D1188" s="119">
        <v>40</v>
      </c>
      <c r="E1188" s="121">
        <f t="shared" si="36"/>
        <v>1.1428571428571428</v>
      </c>
    </row>
    <row r="1189" spans="1:5">
      <c r="A1189" s="118">
        <v>431193</v>
      </c>
      <c r="B1189" s="119">
        <v>34</v>
      </c>
      <c r="C1189" s="120">
        <f t="shared" si="37"/>
        <v>94.444444444444443</v>
      </c>
      <c r="D1189" s="119">
        <v>39</v>
      </c>
      <c r="E1189" s="121">
        <f t="shared" si="36"/>
        <v>1.1470588235294117</v>
      </c>
    </row>
    <row r="1190" spans="1:5">
      <c r="A1190" s="118">
        <v>431279</v>
      </c>
      <c r="B1190" s="119">
        <v>34</v>
      </c>
      <c r="C1190" s="120">
        <f t="shared" si="37"/>
        <v>94.444444444444443</v>
      </c>
      <c r="D1190" s="119">
        <v>39</v>
      </c>
      <c r="E1190" s="121">
        <f t="shared" si="36"/>
        <v>1.1470588235294117</v>
      </c>
    </row>
    <row r="1191" spans="1:5">
      <c r="A1191" s="118">
        <v>431426</v>
      </c>
      <c r="B1191" s="119">
        <v>34</v>
      </c>
      <c r="C1191" s="120">
        <f t="shared" si="37"/>
        <v>94.444444444444443</v>
      </c>
      <c r="D1191" s="119">
        <v>39</v>
      </c>
      <c r="E1191" s="121">
        <f t="shared" si="36"/>
        <v>1.1470588235294117</v>
      </c>
    </row>
    <row r="1192" spans="1:5">
      <c r="A1192" s="118">
        <v>431452</v>
      </c>
      <c r="B1192" s="119">
        <v>34</v>
      </c>
      <c r="C1192" s="120">
        <f t="shared" si="37"/>
        <v>94.444444444444443</v>
      </c>
      <c r="D1192" s="119">
        <v>39</v>
      </c>
      <c r="E1192" s="121">
        <f t="shared" si="36"/>
        <v>1.1470588235294117</v>
      </c>
    </row>
    <row r="1193" spans="1:5">
      <c r="A1193" s="118">
        <v>431528</v>
      </c>
      <c r="B1193" s="119">
        <v>34</v>
      </c>
      <c r="C1193" s="120">
        <f t="shared" si="37"/>
        <v>94.444444444444443</v>
      </c>
      <c r="D1193" s="119">
        <v>39</v>
      </c>
      <c r="E1193" s="121">
        <f t="shared" si="36"/>
        <v>1.1470588235294117</v>
      </c>
    </row>
    <row r="1194" spans="1:5">
      <c r="A1194" s="118">
        <v>431768</v>
      </c>
      <c r="B1194" s="119">
        <v>34</v>
      </c>
      <c r="C1194" s="120">
        <f t="shared" si="37"/>
        <v>94.444444444444443</v>
      </c>
      <c r="D1194" s="119">
        <v>39</v>
      </c>
      <c r="E1194" s="121">
        <f t="shared" si="36"/>
        <v>1.1470588235294117</v>
      </c>
    </row>
    <row r="1195" spans="1:5">
      <c r="A1195" s="118">
        <v>431982</v>
      </c>
      <c r="B1195" s="119">
        <v>34</v>
      </c>
      <c r="C1195" s="120">
        <f t="shared" si="37"/>
        <v>94.444444444444443</v>
      </c>
      <c r="D1195" s="119">
        <v>39</v>
      </c>
      <c r="E1195" s="121">
        <f t="shared" si="36"/>
        <v>1.1470588235294117</v>
      </c>
    </row>
    <row r="1196" spans="1:5">
      <c r="A1196" s="118">
        <v>432193</v>
      </c>
      <c r="B1196" s="119">
        <v>34</v>
      </c>
      <c r="C1196" s="120">
        <f t="shared" si="37"/>
        <v>94.444444444444443</v>
      </c>
      <c r="D1196" s="119">
        <v>39</v>
      </c>
      <c r="E1196" s="121">
        <f t="shared" si="36"/>
        <v>1.1470588235294117</v>
      </c>
    </row>
    <row r="1197" spans="1:5">
      <c r="A1197" s="118">
        <v>432643</v>
      </c>
      <c r="B1197" s="119">
        <v>34</v>
      </c>
      <c r="C1197" s="120">
        <f t="shared" si="37"/>
        <v>94.444444444444443</v>
      </c>
      <c r="D1197" s="119">
        <v>39</v>
      </c>
      <c r="E1197" s="121">
        <f t="shared" si="36"/>
        <v>1.1470588235294117</v>
      </c>
    </row>
    <row r="1198" spans="1:5">
      <c r="A1198" s="118">
        <v>432843</v>
      </c>
      <c r="B1198" s="119">
        <v>34</v>
      </c>
      <c r="C1198" s="120">
        <f t="shared" si="37"/>
        <v>94.444444444444443</v>
      </c>
      <c r="D1198" s="119">
        <v>39</v>
      </c>
      <c r="E1198" s="121">
        <f t="shared" si="36"/>
        <v>1.1470588235294117</v>
      </c>
    </row>
    <row r="1199" spans="1:5">
      <c r="A1199" s="118">
        <v>432852</v>
      </c>
      <c r="B1199" s="119">
        <v>34</v>
      </c>
      <c r="C1199" s="120">
        <f t="shared" si="37"/>
        <v>94.444444444444443</v>
      </c>
      <c r="D1199" s="119">
        <v>39</v>
      </c>
      <c r="E1199" s="121">
        <f t="shared" si="36"/>
        <v>1.1470588235294117</v>
      </c>
    </row>
    <row r="1200" spans="1:5">
      <c r="A1200" s="118">
        <v>432925</v>
      </c>
      <c r="B1200" s="119">
        <v>34</v>
      </c>
      <c r="C1200" s="120">
        <f t="shared" si="37"/>
        <v>94.444444444444443</v>
      </c>
      <c r="D1200" s="119">
        <v>39</v>
      </c>
      <c r="E1200" s="121">
        <f t="shared" si="36"/>
        <v>1.1470588235294117</v>
      </c>
    </row>
    <row r="1201" spans="1:5">
      <c r="A1201" s="118">
        <v>433264</v>
      </c>
      <c r="B1201" s="119">
        <v>34</v>
      </c>
      <c r="C1201" s="120">
        <f t="shared" si="37"/>
        <v>94.444444444444443</v>
      </c>
      <c r="D1201" s="119">
        <v>39</v>
      </c>
      <c r="E1201" s="121">
        <f t="shared" si="36"/>
        <v>1.1470588235294117</v>
      </c>
    </row>
    <row r="1202" spans="1:5">
      <c r="A1202" s="118">
        <v>433326</v>
      </c>
      <c r="B1202" s="119">
        <v>34</v>
      </c>
      <c r="C1202" s="120">
        <f t="shared" si="37"/>
        <v>94.444444444444443</v>
      </c>
      <c r="D1202" s="119">
        <v>39</v>
      </c>
      <c r="E1202" s="121">
        <f t="shared" si="36"/>
        <v>1.1470588235294117</v>
      </c>
    </row>
    <row r="1203" spans="1:5">
      <c r="A1203" s="118">
        <v>433411</v>
      </c>
      <c r="B1203" s="119">
        <v>34</v>
      </c>
      <c r="C1203" s="120">
        <f t="shared" si="37"/>
        <v>94.444444444444443</v>
      </c>
      <c r="D1203" s="119">
        <v>39</v>
      </c>
      <c r="E1203" s="121">
        <f t="shared" si="36"/>
        <v>1.1470588235294117</v>
      </c>
    </row>
    <row r="1204" spans="1:5">
      <c r="A1204" s="118">
        <v>433463</v>
      </c>
      <c r="B1204" s="119">
        <v>34</v>
      </c>
      <c r="C1204" s="120">
        <f t="shared" si="37"/>
        <v>94.444444444444443</v>
      </c>
      <c r="D1204" s="119">
        <v>39</v>
      </c>
      <c r="E1204" s="121">
        <f t="shared" si="36"/>
        <v>1.1470588235294117</v>
      </c>
    </row>
    <row r="1205" spans="1:5">
      <c r="A1205" s="118">
        <v>433526</v>
      </c>
      <c r="B1205" s="119">
        <v>34</v>
      </c>
      <c r="C1205" s="120">
        <f t="shared" si="37"/>
        <v>94.444444444444443</v>
      </c>
      <c r="D1205" s="119">
        <v>39</v>
      </c>
      <c r="E1205" s="121">
        <f t="shared" si="36"/>
        <v>1.1470588235294117</v>
      </c>
    </row>
    <row r="1206" spans="1:5">
      <c r="A1206" s="118">
        <v>433814</v>
      </c>
      <c r="B1206" s="119">
        <v>34</v>
      </c>
      <c r="C1206" s="120">
        <f t="shared" si="37"/>
        <v>94.444444444444443</v>
      </c>
      <c r="D1206" s="119">
        <v>39</v>
      </c>
      <c r="E1206" s="121">
        <f t="shared" si="36"/>
        <v>1.1470588235294117</v>
      </c>
    </row>
    <row r="1207" spans="1:5">
      <c r="A1207" s="118">
        <v>433920</v>
      </c>
      <c r="B1207" s="119">
        <v>34</v>
      </c>
      <c r="C1207" s="120">
        <f t="shared" si="37"/>
        <v>94.444444444444443</v>
      </c>
      <c r="D1207" s="119">
        <v>39</v>
      </c>
      <c r="E1207" s="121">
        <f t="shared" si="36"/>
        <v>1.1470588235294117</v>
      </c>
    </row>
    <row r="1208" spans="1:5">
      <c r="A1208" s="118">
        <v>434030</v>
      </c>
      <c r="B1208" s="119">
        <v>34</v>
      </c>
      <c r="C1208" s="120">
        <f t="shared" si="37"/>
        <v>94.444444444444443</v>
      </c>
      <c r="D1208" s="119">
        <v>39</v>
      </c>
      <c r="E1208" s="121">
        <f t="shared" si="36"/>
        <v>1.1470588235294117</v>
      </c>
    </row>
    <row r="1209" spans="1:5">
      <c r="A1209" s="118">
        <v>434071</v>
      </c>
      <c r="B1209" s="119">
        <v>34</v>
      </c>
      <c r="C1209" s="120">
        <f t="shared" si="37"/>
        <v>94.444444444444443</v>
      </c>
      <c r="D1209" s="119">
        <v>39</v>
      </c>
      <c r="E1209" s="121">
        <f t="shared" si="36"/>
        <v>1.1470588235294117</v>
      </c>
    </row>
    <row r="1210" spans="1:5">
      <c r="A1210" s="118">
        <v>434094</v>
      </c>
      <c r="B1210" s="119">
        <v>34</v>
      </c>
      <c r="C1210" s="120">
        <f t="shared" si="37"/>
        <v>94.444444444444443</v>
      </c>
      <c r="D1210" s="119">
        <v>39</v>
      </c>
      <c r="E1210" s="121">
        <f t="shared" si="36"/>
        <v>1.1470588235294117</v>
      </c>
    </row>
    <row r="1211" spans="1:5">
      <c r="A1211" s="118">
        <v>434155</v>
      </c>
      <c r="B1211" s="119">
        <v>34</v>
      </c>
      <c r="C1211" s="120">
        <f t="shared" si="37"/>
        <v>94.444444444444443</v>
      </c>
      <c r="D1211" s="119">
        <v>39</v>
      </c>
      <c r="E1211" s="121">
        <f t="shared" si="36"/>
        <v>1.1470588235294117</v>
      </c>
    </row>
    <row r="1212" spans="1:5">
      <c r="A1212" s="118">
        <v>434218</v>
      </c>
      <c r="B1212" s="119">
        <v>34</v>
      </c>
      <c r="C1212" s="120">
        <f t="shared" si="37"/>
        <v>94.444444444444443</v>
      </c>
      <c r="D1212" s="119">
        <v>39</v>
      </c>
      <c r="E1212" s="121">
        <f t="shared" si="36"/>
        <v>1.1470588235294117</v>
      </c>
    </row>
    <row r="1213" spans="1:5">
      <c r="A1213" s="118">
        <v>434379</v>
      </c>
      <c r="B1213" s="119">
        <v>34</v>
      </c>
      <c r="C1213" s="120">
        <f t="shared" si="37"/>
        <v>94.444444444444443</v>
      </c>
      <c r="D1213" s="119">
        <v>39</v>
      </c>
      <c r="E1213" s="121">
        <f t="shared" si="36"/>
        <v>1.1470588235294117</v>
      </c>
    </row>
    <row r="1214" spans="1:5">
      <c r="A1214" s="118">
        <v>434483</v>
      </c>
      <c r="B1214" s="119">
        <v>34</v>
      </c>
      <c r="C1214" s="120">
        <f t="shared" si="37"/>
        <v>94.444444444444443</v>
      </c>
      <c r="D1214" s="119">
        <v>39</v>
      </c>
      <c r="E1214" s="121">
        <f t="shared" si="36"/>
        <v>1.1470588235294117</v>
      </c>
    </row>
    <row r="1215" spans="1:5">
      <c r="A1215" s="118">
        <v>434567</v>
      </c>
      <c r="B1215" s="119">
        <v>34</v>
      </c>
      <c r="C1215" s="120">
        <f t="shared" si="37"/>
        <v>94.444444444444443</v>
      </c>
      <c r="D1215" s="119">
        <v>39</v>
      </c>
      <c r="E1215" s="121">
        <f t="shared" si="36"/>
        <v>1.1470588235294117</v>
      </c>
    </row>
    <row r="1216" spans="1:5">
      <c r="A1216" s="118">
        <v>434584</v>
      </c>
      <c r="B1216" s="119">
        <v>34</v>
      </c>
      <c r="C1216" s="120">
        <f t="shared" si="37"/>
        <v>94.444444444444443</v>
      </c>
      <c r="D1216" s="119">
        <v>39</v>
      </c>
      <c r="E1216" s="121">
        <f t="shared" si="36"/>
        <v>1.1470588235294117</v>
      </c>
    </row>
    <row r="1217" spans="1:5">
      <c r="A1217" s="118">
        <v>434607</v>
      </c>
      <c r="B1217" s="119">
        <v>34</v>
      </c>
      <c r="C1217" s="120">
        <f t="shared" si="37"/>
        <v>94.444444444444443</v>
      </c>
      <c r="D1217" s="119">
        <v>39</v>
      </c>
      <c r="E1217" s="121">
        <f t="shared" si="36"/>
        <v>1.1470588235294117</v>
      </c>
    </row>
    <row r="1218" spans="1:5">
      <c r="A1218" s="118">
        <v>434772</v>
      </c>
      <c r="B1218" s="119">
        <v>34</v>
      </c>
      <c r="C1218" s="120">
        <f t="shared" si="37"/>
        <v>94.444444444444443</v>
      </c>
      <c r="D1218" s="119">
        <v>39</v>
      </c>
      <c r="E1218" s="121">
        <f t="shared" si="36"/>
        <v>1.1470588235294117</v>
      </c>
    </row>
    <row r="1219" spans="1:5">
      <c r="A1219" s="118">
        <v>434892</v>
      </c>
      <c r="B1219" s="119">
        <v>34</v>
      </c>
      <c r="C1219" s="120">
        <f t="shared" si="37"/>
        <v>94.444444444444443</v>
      </c>
      <c r="D1219" s="119">
        <v>39</v>
      </c>
      <c r="E1219" s="121">
        <f t="shared" si="36"/>
        <v>1.1470588235294117</v>
      </c>
    </row>
    <row r="1220" spans="1:5">
      <c r="A1220" s="118">
        <v>434919</v>
      </c>
      <c r="B1220" s="119">
        <v>34</v>
      </c>
      <c r="C1220" s="120">
        <f t="shared" si="37"/>
        <v>94.444444444444443</v>
      </c>
      <c r="D1220" s="119">
        <v>39</v>
      </c>
      <c r="E1220" s="121">
        <f t="shared" ref="E1220:E1283" si="38">D1220/B1220</f>
        <v>1.1470588235294117</v>
      </c>
    </row>
    <row r="1221" spans="1:5">
      <c r="A1221" s="118">
        <v>434942</v>
      </c>
      <c r="B1221" s="119">
        <v>34</v>
      </c>
      <c r="C1221" s="120">
        <f t="shared" ref="C1221:C1284" si="39">B1221*100/36</f>
        <v>94.444444444444443</v>
      </c>
      <c r="D1221" s="119">
        <v>39</v>
      </c>
      <c r="E1221" s="121">
        <f t="shared" si="38"/>
        <v>1.1470588235294117</v>
      </c>
    </row>
    <row r="1222" spans="1:5">
      <c r="A1222" s="118">
        <v>435036</v>
      </c>
      <c r="B1222" s="119">
        <v>34</v>
      </c>
      <c r="C1222" s="120">
        <f t="shared" si="39"/>
        <v>94.444444444444443</v>
      </c>
      <c r="D1222" s="119">
        <v>39</v>
      </c>
      <c r="E1222" s="121">
        <f t="shared" si="38"/>
        <v>1.1470588235294117</v>
      </c>
    </row>
    <row r="1223" spans="1:5">
      <c r="A1223" s="118">
        <v>435124</v>
      </c>
      <c r="B1223" s="119">
        <v>34</v>
      </c>
      <c r="C1223" s="120">
        <f t="shared" si="39"/>
        <v>94.444444444444443</v>
      </c>
      <c r="D1223" s="119">
        <v>39</v>
      </c>
      <c r="E1223" s="121">
        <f t="shared" si="38"/>
        <v>1.1470588235294117</v>
      </c>
    </row>
    <row r="1224" spans="1:5">
      <c r="A1224" s="118">
        <v>435196</v>
      </c>
      <c r="B1224" s="119">
        <v>34</v>
      </c>
      <c r="C1224" s="120">
        <f t="shared" si="39"/>
        <v>94.444444444444443</v>
      </c>
      <c r="D1224" s="119">
        <v>39</v>
      </c>
      <c r="E1224" s="121">
        <f t="shared" si="38"/>
        <v>1.1470588235294117</v>
      </c>
    </row>
    <row r="1225" spans="1:5">
      <c r="A1225" s="118">
        <v>431147</v>
      </c>
      <c r="B1225" s="119">
        <v>33</v>
      </c>
      <c r="C1225" s="120">
        <f t="shared" si="39"/>
        <v>91.666666666666671</v>
      </c>
      <c r="D1225" s="119">
        <v>38</v>
      </c>
      <c r="E1225" s="121">
        <f t="shared" si="38"/>
        <v>1.1515151515151516</v>
      </c>
    </row>
    <row r="1226" spans="1:5">
      <c r="A1226" s="118">
        <v>431589</v>
      </c>
      <c r="B1226" s="119">
        <v>33</v>
      </c>
      <c r="C1226" s="120">
        <f t="shared" si="39"/>
        <v>91.666666666666671</v>
      </c>
      <c r="D1226" s="119">
        <v>38</v>
      </c>
      <c r="E1226" s="121">
        <f t="shared" si="38"/>
        <v>1.1515151515151516</v>
      </c>
    </row>
    <row r="1227" spans="1:5">
      <c r="A1227" s="118">
        <v>432439</v>
      </c>
      <c r="B1227" s="119">
        <v>33</v>
      </c>
      <c r="C1227" s="120">
        <f t="shared" si="39"/>
        <v>91.666666666666671</v>
      </c>
      <c r="D1227" s="119">
        <v>38</v>
      </c>
      <c r="E1227" s="121">
        <f t="shared" si="38"/>
        <v>1.1515151515151516</v>
      </c>
    </row>
    <row r="1228" spans="1:5">
      <c r="A1228" s="118">
        <v>432581</v>
      </c>
      <c r="B1228" s="119">
        <v>33</v>
      </c>
      <c r="C1228" s="120">
        <f t="shared" si="39"/>
        <v>91.666666666666671</v>
      </c>
      <c r="D1228" s="119">
        <v>38</v>
      </c>
      <c r="E1228" s="121">
        <f t="shared" si="38"/>
        <v>1.1515151515151516</v>
      </c>
    </row>
    <row r="1229" spans="1:5">
      <c r="A1229" s="118">
        <v>432650</v>
      </c>
      <c r="B1229" s="119">
        <v>33</v>
      </c>
      <c r="C1229" s="120">
        <f t="shared" si="39"/>
        <v>91.666666666666671</v>
      </c>
      <c r="D1229" s="119">
        <v>38</v>
      </c>
      <c r="E1229" s="121">
        <f t="shared" si="38"/>
        <v>1.1515151515151516</v>
      </c>
    </row>
    <row r="1230" spans="1:5">
      <c r="A1230" s="118">
        <v>432762</v>
      </c>
      <c r="B1230" s="119">
        <v>33</v>
      </c>
      <c r="C1230" s="120">
        <f t="shared" si="39"/>
        <v>91.666666666666671</v>
      </c>
      <c r="D1230" s="119">
        <v>38</v>
      </c>
      <c r="E1230" s="121">
        <f t="shared" si="38"/>
        <v>1.1515151515151516</v>
      </c>
    </row>
    <row r="1231" spans="1:5">
      <c r="A1231" s="118">
        <v>433286</v>
      </c>
      <c r="B1231" s="119">
        <v>33</v>
      </c>
      <c r="C1231" s="120">
        <f t="shared" si="39"/>
        <v>91.666666666666671</v>
      </c>
      <c r="D1231" s="119">
        <v>38</v>
      </c>
      <c r="E1231" s="121">
        <f t="shared" si="38"/>
        <v>1.1515151515151516</v>
      </c>
    </row>
    <row r="1232" spans="1:5">
      <c r="A1232" s="118">
        <v>433534</v>
      </c>
      <c r="B1232" s="119">
        <v>33</v>
      </c>
      <c r="C1232" s="120">
        <f t="shared" si="39"/>
        <v>91.666666666666671</v>
      </c>
      <c r="D1232" s="119">
        <v>38</v>
      </c>
      <c r="E1232" s="121">
        <f t="shared" si="38"/>
        <v>1.1515151515151516</v>
      </c>
    </row>
    <row r="1233" spans="1:5">
      <c r="A1233" s="118">
        <v>433810</v>
      </c>
      <c r="B1233" s="119">
        <v>33</v>
      </c>
      <c r="C1233" s="120">
        <f t="shared" si="39"/>
        <v>91.666666666666671</v>
      </c>
      <c r="D1233" s="119">
        <v>38</v>
      </c>
      <c r="E1233" s="121">
        <f t="shared" si="38"/>
        <v>1.1515151515151516</v>
      </c>
    </row>
    <row r="1234" spans="1:5">
      <c r="A1234" s="118">
        <v>433958</v>
      </c>
      <c r="B1234" s="119">
        <v>33</v>
      </c>
      <c r="C1234" s="120">
        <f t="shared" si="39"/>
        <v>91.666666666666671</v>
      </c>
      <c r="D1234" s="119">
        <v>38</v>
      </c>
      <c r="E1234" s="121">
        <f t="shared" si="38"/>
        <v>1.1515151515151516</v>
      </c>
    </row>
    <row r="1235" spans="1:5">
      <c r="A1235" s="118">
        <v>434251</v>
      </c>
      <c r="B1235" s="119">
        <v>33</v>
      </c>
      <c r="C1235" s="120">
        <f t="shared" si="39"/>
        <v>91.666666666666671</v>
      </c>
      <c r="D1235" s="119">
        <v>38</v>
      </c>
      <c r="E1235" s="121">
        <f t="shared" si="38"/>
        <v>1.1515151515151516</v>
      </c>
    </row>
    <row r="1236" spans="1:5">
      <c r="A1236" s="118">
        <v>434276</v>
      </c>
      <c r="B1236" s="119">
        <v>33</v>
      </c>
      <c r="C1236" s="120">
        <f t="shared" si="39"/>
        <v>91.666666666666671</v>
      </c>
      <c r="D1236" s="119">
        <v>38</v>
      </c>
      <c r="E1236" s="121">
        <f t="shared" si="38"/>
        <v>1.1515151515151516</v>
      </c>
    </row>
    <row r="1237" spans="1:5">
      <c r="A1237" s="118">
        <v>434498</v>
      </c>
      <c r="B1237" s="119">
        <v>33</v>
      </c>
      <c r="C1237" s="120">
        <f t="shared" si="39"/>
        <v>91.666666666666671</v>
      </c>
      <c r="D1237" s="119">
        <v>38</v>
      </c>
      <c r="E1237" s="121">
        <f t="shared" si="38"/>
        <v>1.1515151515151516</v>
      </c>
    </row>
    <row r="1238" spans="1:5">
      <c r="A1238" s="118">
        <v>434597</v>
      </c>
      <c r="B1238" s="119">
        <v>33</v>
      </c>
      <c r="C1238" s="120">
        <f t="shared" si="39"/>
        <v>91.666666666666671</v>
      </c>
      <c r="D1238" s="119">
        <v>38</v>
      </c>
      <c r="E1238" s="121">
        <f t="shared" si="38"/>
        <v>1.1515151515151516</v>
      </c>
    </row>
    <row r="1239" spans="1:5">
      <c r="A1239" s="118">
        <v>434697</v>
      </c>
      <c r="B1239" s="119">
        <v>33</v>
      </c>
      <c r="C1239" s="120">
        <f t="shared" si="39"/>
        <v>91.666666666666671</v>
      </c>
      <c r="D1239" s="119">
        <v>38</v>
      </c>
      <c r="E1239" s="121">
        <f t="shared" si="38"/>
        <v>1.1515151515151516</v>
      </c>
    </row>
    <row r="1240" spans="1:5">
      <c r="A1240" s="118">
        <v>434799</v>
      </c>
      <c r="B1240" s="119">
        <v>33</v>
      </c>
      <c r="C1240" s="120">
        <f t="shared" si="39"/>
        <v>91.666666666666671</v>
      </c>
      <c r="D1240" s="119">
        <v>38</v>
      </c>
      <c r="E1240" s="121">
        <f t="shared" si="38"/>
        <v>1.1515151515151516</v>
      </c>
    </row>
    <row r="1241" spans="1:5">
      <c r="A1241" s="118">
        <v>434818</v>
      </c>
      <c r="B1241" s="119">
        <v>33</v>
      </c>
      <c r="C1241" s="120">
        <f t="shared" si="39"/>
        <v>91.666666666666671</v>
      </c>
      <c r="D1241" s="119">
        <v>38</v>
      </c>
      <c r="E1241" s="121">
        <f t="shared" si="38"/>
        <v>1.1515151515151516</v>
      </c>
    </row>
    <row r="1242" spans="1:5">
      <c r="A1242" s="118">
        <v>431345</v>
      </c>
      <c r="B1242" s="119">
        <v>32</v>
      </c>
      <c r="C1242" s="120">
        <f t="shared" si="39"/>
        <v>88.888888888888886</v>
      </c>
      <c r="D1242" s="119">
        <v>37</v>
      </c>
      <c r="E1242" s="121">
        <f t="shared" si="38"/>
        <v>1.15625</v>
      </c>
    </row>
    <row r="1243" spans="1:5">
      <c r="A1243" s="118">
        <v>432018</v>
      </c>
      <c r="B1243" s="119">
        <v>32</v>
      </c>
      <c r="C1243" s="120">
        <f t="shared" si="39"/>
        <v>88.888888888888886</v>
      </c>
      <c r="D1243" s="119">
        <v>37</v>
      </c>
      <c r="E1243" s="121">
        <f t="shared" si="38"/>
        <v>1.15625</v>
      </c>
    </row>
    <row r="1244" spans="1:5">
      <c r="A1244" s="118">
        <v>433529</v>
      </c>
      <c r="B1244" s="119">
        <v>32</v>
      </c>
      <c r="C1244" s="120">
        <f t="shared" si="39"/>
        <v>88.888888888888886</v>
      </c>
      <c r="D1244" s="119">
        <v>37</v>
      </c>
      <c r="E1244" s="121">
        <f t="shared" si="38"/>
        <v>1.15625</v>
      </c>
    </row>
    <row r="1245" spans="1:5">
      <c r="A1245" s="118">
        <v>433861</v>
      </c>
      <c r="B1245" s="119">
        <v>32</v>
      </c>
      <c r="C1245" s="120">
        <f t="shared" si="39"/>
        <v>88.888888888888886</v>
      </c>
      <c r="D1245" s="119">
        <v>37</v>
      </c>
      <c r="E1245" s="121">
        <f t="shared" si="38"/>
        <v>1.15625</v>
      </c>
    </row>
    <row r="1246" spans="1:5">
      <c r="A1246" s="118">
        <v>433997</v>
      </c>
      <c r="B1246" s="119">
        <v>32</v>
      </c>
      <c r="C1246" s="120">
        <f t="shared" si="39"/>
        <v>88.888888888888886</v>
      </c>
      <c r="D1246" s="119">
        <v>37</v>
      </c>
      <c r="E1246" s="121">
        <f t="shared" si="38"/>
        <v>1.15625</v>
      </c>
    </row>
    <row r="1247" spans="1:5">
      <c r="A1247" s="118">
        <v>434149</v>
      </c>
      <c r="B1247" s="119">
        <v>32</v>
      </c>
      <c r="C1247" s="120">
        <f t="shared" si="39"/>
        <v>88.888888888888886</v>
      </c>
      <c r="D1247" s="119">
        <v>37</v>
      </c>
      <c r="E1247" s="121">
        <f t="shared" si="38"/>
        <v>1.15625</v>
      </c>
    </row>
    <row r="1248" spans="1:5">
      <c r="A1248" s="118">
        <v>434539</v>
      </c>
      <c r="B1248" s="119">
        <v>32</v>
      </c>
      <c r="C1248" s="120">
        <f t="shared" si="39"/>
        <v>88.888888888888886</v>
      </c>
      <c r="D1248" s="119">
        <v>37</v>
      </c>
      <c r="E1248" s="121">
        <f t="shared" si="38"/>
        <v>1.15625</v>
      </c>
    </row>
    <row r="1249" spans="1:5">
      <c r="A1249" s="118">
        <v>434805</v>
      </c>
      <c r="B1249" s="119">
        <v>32</v>
      </c>
      <c r="C1249" s="120">
        <f t="shared" si="39"/>
        <v>88.888888888888886</v>
      </c>
      <c r="D1249" s="119">
        <v>37</v>
      </c>
      <c r="E1249" s="121">
        <f t="shared" si="38"/>
        <v>1.15625</v>
      </c>
    </row>
    <row r="1250" spans="1:5">
      <c r="A1250" s="118">
        <v>434957</v>
      </c>
      <c r="B1250" s="119">
        <v>32</v>
      </c>
      <c r="C1250" s="120">
        <f t="shared" si="39"/>
        <v>88.888888888888886</v>
      </c>
      <c r="D1250" s="119">
        <v>37</v>
      </c>
      <c r="E1250" s="121">
        <f t="shared" si="38"/>
        <v>1.15625</v>
      </c>
    </row>
    <row r="1251" spans="1:5">
      <c r="A1251" s="118">
        <v>431414</v>
      </c>
      <c r="B1251" s="119">
        <v>31</v>
      </c>
      <c r="C1251" s="120">
        <f t="shared" si="39"/>
        <v>86.111111111111114</v>
      </c>
      <c r="D1251" s="119">
        <v>36</v>
      </c>
      <c r="E1251" s="121">
        <f t="shared" si="38"/>
        <v>1.1612903225806452</v>
      </c>
    </row>
    <row r="1252" spans="1:5">
      <c r="A1252" s="118">
        <v>431798</v>
      </c>
      <c r="B1252" s="119">
        <v>31</v>
      </c>
      <c r="C1252" s="120">
        <f t="shared" si="39"/>
        <v>86.111111111111114</v>
      </c>
      <c r="D1252" s="119">
        <v>36</v>
      </c>
      <c r="E1252" s="121">
        <f t="shared" si="38"/>
        <v>1.1612903225806452</v>
      </c>
    </row>
    <row r="1253" spans="1:5">
      <c r="A1253" s="118">
        <v>432044</v>
      </c>
      <c r="B1253" s="119">
        <v>31</v>
      </c>
      <c r="C1253" s="120">
        <f t="shared" si="39"/>
        <v>86.111111111111114</v>
      </c>
      <c r="D1253" s="119">
        <v>36</v>
      </c>
      <c r="E1253" s="121">
        <f t="shared" si="38"/>
        <v>1.1612903225806452</v>
      </c>
    </row>
    <row r="1254" spans="1:5">
      <c r="A1254" s="118">
        <v>432454</v>
      </c>
      <c r="B1254" s="119">
        <v>31</v>
      </c>
      <c r="C1254" s="120">
        <f t="shared" si="39"/>
        <v>86.111111111111114</v>
      </c>
      <c r="D1254" s="119">
        <v>36</v>
      </c>
      <c r="E1254" s="121">
        <f t="shared" si="38"/>
        <v>1.1612903225806452</v>
      </c>
    </row>
    <row r="1255" spans="1:5">
      <c r="A1255" s="118">
        <v>433402</v>
      </c>
      <c r="B1255" s="119">
        <v>31</v>
      </c>
      <c r="C1255" s="120">
        <f t="shared" si="39"/>
        <v>86.111111111111114</v>
      </c>
      <c r="D1255" s="119">
        <v>36</v>
      </c>
      <c r="E1255" s="121">
        <f t="shared" si="38"/>
        <v>1.1612903225806452</v>
      </c>
    </row>
    <row r="1256" spans="1:5">
      <c r="A1256" s="118">
        <v>433824</v>
      </c>
      <c r="B1256" s="119">
        <v>31</v>
      </c>
      <c r="C1256" s="120">
        <f t="shared" si="39"/>
        <v>86.111111111111114</v>
      </c>
      <c r="D1256" s="119">
        <v>36</v>
      </c>
      <c r="E1256" s="121">
        <f t="shared" si="38"/>
        <v>1.1612903225806452</v>
      </c>
    </row>
    <row r="1257" spans="1:5">
      <c r="A1257" s="118">
        <v>434976</v>
      </c>
      <c r="B1257" s="119">
        <v>31</v>
      </c>
      <c r="C1257" s="120">
        <f t="shared" si="39"/>
        <v>86.111111111111114</v>
      </c>
      <c r="D1257" s="119">
        <v>36</v>
      </c>
      <c r="E1257" s="121">
        <f t="shared" si="38"/>
        <v>1.1612903225806452</v>
      </c>
    </row>
    <row r="1258" spans="1:5">
      <c r="A1258" s="118">
        <v>431180</v>
      </c>
      <c r="B1258" s="119">
        <v>36</v>
      </c>
      <c r="C1258" s="120">
        <f t="shared" si="39"/>
        <v>100</v>
      </c>
      <c r="D1258" s="119">
        <v>42</v>
      </c>
      <c r="E1258" s="121">
        <f t="shared" si="38"/>
        <v>1.1666666666666667</v>
      </c>
    </row>
    <row r="1259" spans="1:5">
      <c r="A1259" s="118">
        <v>431220</v>
      </c>
      <c r="B1259" s="119">
        <v>36</v>
      </c>
      <c r="C1259" s="120">
        <f t="shared" si="39"/>
        <v>100</v>
      </c>
      <c r="D1259" s="119">
        <v>42</v>
      </c>
      <c r="E1259" s="121">
        <f t="shared" si="38"/>
        <v>1.1666666666666667</v>
      </c>
    </row>
    <row r="1260" spans="1:5">
      <c r="A1260" s="118">
        <v>431246</v>
      </c>
      <c r="B1260" s="119">
        <v>36</v>
      </c>
      <c r="C1260" s="120">
        <f t="shared" si="39"/>
        <v>100</v>
      </c>
      <c r="D1260" s="119">
        <v>42</v>
      </c>
      <c r="E1260" s="121">
        <f t="shared" si="38"/>
        <v>1.1666666666666667</v>
      </c>
    </row>
    <row r="1261" spans="1:5">
      <c r="A1261" s="118">
        <v>431252</v>
      </c>
      <c r="B1261" s="119">
        <v>36</v>
      </c>
      <c r="C1261" s="120">
        <f t="shared" si="39"/>
        <v>100</v>
      </c>
      <c r="D1261" s="119">
        <v>42</v>
      </c>
      <c r="E1261" s="121">
        <f t="shared" si="38"/>
        <v>1.1666666666666667</v>
      </c>
    </row>
    <row r="1262" spans="1:5">
      <c r="A1262" s="118">
        <v>431296</v>
      </c>
      <c r="B1262" s="119">
        <v>36</v>
      </c>
      <c r="C1262" s="120">
        <f t="shared" si="39"/>
        <v>100</v>
      </c>
      <c r="D1262" s="119">
        <v>42</v>
      </c>
      <c r="E1262" s="121">
        <f t="shared" si="38"/>
        <v>1.1666666666666667</v>
      </c>
    </row>
    <row r="1263" spans="1:5">
      <c r="A1263" s="118">
        <v>431347</v>
      </c>
      <c r="B1263" s="119">
        <v>36</v>
      </c>
      <c r="C1263" s="120">
        <f t="shared" si="39"/>
        <v>100</v>
      </c>
      <c r="D1263" s="119">
        <v>42</v>
      </c>
      <c r="E1263" s="121">
        <f t="shared" si="38"/>
        <v>1.1666666666666667</v>
      </c>
    </row>
    <row r="1264" spans="1:5">
      <c r="A1264" s="118">
        <v>431391</v>
      </c>
      <c r="B1264" s="119">
        <v>36</v>
      </c>
      <c r="C1264" s="120">
        <f t="shared" si="39"/>
        <v>100</v>
      </c>
      <c r="D1264" s="119">
        <v>42</v>
      </c>
      <c r="E1264" s="121">
        <f t="shared" si="38"/>
        <v>1.1666666666666667</v>
      </c>
    </row>
    <row r="1265" spans="1:5">
      <c r="A1265" s="118">
        <v>431506</v>
      </c>
      <c r="B1265" s="119">
        <v>36</v>
      </c>
      <c r="C1265" s="120">
        <f t="shared" si="39"/>
        <v>100</v>
      </c>
      <c r="D1265" s="119">
        <v>42</v>
      </c>
      <c r="E1265" s="121">
        <f t="shared" si="38"/>
        <v>1.1666666666666667</v>
      </c>
    </row>
    <row r="1266" spans="1:5">
      <c r="A1266" s="118">
        <v>431511</v>
      </c>
      <c r="B1266" s="119">
        <v>36</v>
      </c>
      <c r="C1266" s="120">
        <f t="shared" si="39"/>
        <v>100</v>
      </c>
      <c r="D1266" s="119">
        <v>42</v>
      </c>
      <c r="E1266" s="121">
        <f t="shared" si="38"/>
        <v>1.1666666666666667</v>
      </c>
    </row>
    <row r="1267" spans="1:5">
      <c r="A1267" s="118">
        <v>431572</v>
      </c>
      <c r="B1267" s="119">
        <v>36</v>
      </c>
      <c r="C1267" s="120">
        <f t="shared" si="39"/>
        <v>100</v>
      </c>
      <c r="D1267" s="119">
        <v>42</v>
      </c>
      <c r="E1267" s="121">
        <f t="shared" si="38"/>
        <v>1.1666666666666667</v>
      </c>
    </row>
    <row r="1268" spans="1:5">
      <c r="A1268" s="118">
        <v>431578</v>
      </c>
      <c r="B1268" s="119">
        <v>36</v>
      </c>
      <c r="C1268" s="120">
        <f t="shared" si="39"/>
        <v>100</v>
      </c>
      <c r="D1268" s="119">
        <v>42</v>
      </c>
      <c r="E1268" s="121">
        <f t="shared" si="38"/>
        <v>1.1666666666666667</v>
      </c>
    </row>
    <row r="1269" spans="1:5">
      <c r="A1269" s="118">
        <v>431637</v>
      </c>
      <c r="B1269" s="119">
        <v>36</v>
      </c>
      <c r="C1269" s="120">
        <f t="shared" si="39"/>
        <v>100</v>
      </c>
      <c r="D1269" s="119">
        <v>42</v>
      </c>
      <c r="E1269" s="121">
        <f t="shared" si="38"/>
        <v>1.1666666666666667</v>
      </c>
    </row>
    <row r="1270" spans="1:5">
      <c r="A1270" s="118">
        <v>431688</v>
      </c>
      <c r="B1270" s="119">
        <v>36</v>
      </c>
      <c r="C1270" s="120">
        <f t="shared" si="39"/>
        <v>100</v>
      </c>
      <c r="D1270" s="119">
        <v>42</v>
      </c>
      <c r="E1270" s="121">
        <f t="shared" si="38"/>
        <v>1.1666666666666667</v>
      </c>
    </row>
    <row r="1271" spans="1:5">
      <c r="A1271" s="118">
        <v>431750</v>
      </c>
      <c r="B1271" s="119">
        <v>36</v>
      </c>
      <c r="C1271" s="120">
        <f t="shared" si="39"/>
        <v>100</v>
      </c>
      <c r="D1271" s="119">
        <v>42</v>
      </c>
      <c r="E1271" s="121">
        <f t="shared" si="38"/>
        <v>1.1666666666666667</v>
      </c>
    </row>
    <row r="1272" spans="1:5">
      <c r="A1272" s="118">
        <v>431760</v>
      </c>
      <c r="B1272" s="119">
        <v>36</v>
      </c>
      <c r="C1272" s="120">
        <f t="shared" si="39"/>
        <v>100</v>
      </c>
      <c r="D1272" s="119">
        <v>42</v>
      </c>
      <c r="E1272" s="121">
        <f t="shared" si="38"/>
        <v>1.1666666666666667</v>
      </c>
    </row>
    <row r="1273" spans="1:5">
      <c r="A1273" s="118">
        <v>431762</v>
      </c>
      <c r="B1273" s="119">
        <v>36</v>
      </c>
      <c r="C1273" s="120">
        <f t="shared" si="39"/>
        <v>100</v>
      </c>
      <c r="D1273" s="119">
        <v>42</v>
      </c>
      <c r="E1273" s="121">
        <f t="shared" si="38"/>
        <v>1.1666666666666667</v>
      </c>
    </row>
    <row r="1274" spans="1:5">
      <c r="A1274" s="118">
        <v>431817</v>
      </c>
      <c r="B1274" s="119">
        <v>36</v>
      </c>
      <c r="C1274" s="120">
        <f t="shared" si="39"/>
        <v>100</v>
      </c>
      <c r="D1274" s="119">
        <v>42</v>
      </c>
      <c r="E1274" s="121">
        <f t="shared" si="38"/>
        <v>1.1666666666666667</v>
      </c>
    </row>
    <row r="1275" spans="1:5">
      <c r="A1275" s="118">
        <v>431837</v>
      </c>
      <c r="B1275" s="119">
        <v>36</v>
      </c>
      <c r="C1275" s="120">
        <f t="shared" si="39"/>
        <v>100</v>
      </c>
      <c r="D1275" s="119">
        <v>42</v>
      </c>
      <c r="E1275" s="121">
        <f t="shared" si="38"/>
        <v>1.1666666666666667</v>
      </c>
    </row>
    <row r="1276" spans="1:5">
      <c r="A1276" s="118">
        <v>431872</v>
      </c>
      <c r="B1276" s="119">
        <v>36</v>
      </c>
      <c r="C1276" s="120">
        <f t="shared" si="39"/>
        <v>100</v>
      </c>
      <c r="D1276" s="119">
        <v>42</v>
      </c>
      <c r="E1276" s="121">
        <f t="shared" si="38"/>
        <v>1.1666666666666667</v>
      </c>
    </row>
    <row r="1277" spans="1:5">
      <c r="A1277" s="118">
        <v>431884</v>
      </c>
      <c r="B1277" s="119">
        <v>36</v>
      </c>
      <c r="C1277" s="120">
        <f t="shared" si="39"/>
        <v>100</v>
      </c>
      <c r="D1277" s="119">
        <v>42</v>
      </c>
      <c r="E1277" s="121">
        <f t="shared" si="38"/>
        <v>1.1666666666666667</v>
      </c>
    </row>
    <row r="1278" spans="1:5">
      <c r="A1278" s="118">
        <v>431898</v>
      </c>
      <c r="B1278" s="119">
        <v>36</v>
      </c>
      <c r="C1278" s="120">
        <f t="shared" si="39"/>
        <v>100</v>
      </c>
      <c r="D1278" s="119">
        <v>42</v>
      </c>
      <c r="E1278" s="121">
        <f t="shared" si="38"/>
        <v>1.1666666666666667</v>
      </c>
    </row>
    <row r="1279" spans="1:5">
      <c r="A1279" s="118">
        <v>431993</v>
      </c>
      <c r="B1279" s="119">
        <v>36</v>
      </c>
      <c r="C1279" s="120">
        <f t="shared" si="39"/>
        <v>100</v>
      </c>
      <c r="D1279" s="119">
        <v>42</v>
      </c>
      <c r="E1279" s="121">
        <f t="shared" si="38"/>
        <v>1.1666666666666667</v>
      </c>
    </row>
    <row r="1280" spans="1:5">
      <c r="A1280" s="118">
        <v>432006</v>
      </c>
      <c r="B1280" s="119">
        <v>36</v>
      </c>
      <c r="C1280" s="120">
        <f t="shared" si="39"/>
        <v>100</v>
      </c>
      <c r="D1280" s="119">
        <v>42</v>
      </c>
      <c r="E1280" s="121">
        <f t="shared" si="38"/>
        <v>1.1666666666666667</v>
      </c>
    </row>
    <row r="1281" spans="1:5">
      <c r="A1281" s="118">
        <v>432048</v>
      </c>
      <c r="B1281" s="119">
        <v>36</v>
      </c>
      <c r="C1281" s="120">
        <f t="shared" si="39"/>
        <v>100</v>
      </c>
      <c r="D1281" s="119">
        <v>42</v>
      </c>
      <c r="E1281" s="121">
        <f t="shared" si="38"/>
        <v>1.1666666666666667</v>
      </c>
    </row>
    <row r="1282" spans="1:5">
      <c r="A1282" s="118">
        <v>432125</v>
      </c>
      <c r="B1282" s="119">
        <v>36</v>
      </c>
      <c r="C1282" s="120">
        <f t="shared" si="39"/>
        <v>100</v>
      </c>
      <c r="D1282" s="119">
        <v>42</v>
      </c>
      <c r="E1282" s="121">
        <f t="shared" si="38"/>
        <v>1.1666666666666667</v>
      </c>
    </row>
    <row r="1283" spans="1:5">
      <c r="A1283" s="118">
        <v>432219</v>
      </c>
      <c r="B1283" s="119">
        <v>36</v>
      </c>
      <c r="C1283" s="120">
        <f t="shared" si="39"/>
        <v>100</v>
      </c>
      <c r="D1283" s="119">
        <v>42</v>
      </c>
      <c r="E1283" s="121">
        <f t="shared" si="38"/>
        <v>1.1666666666666667</v>
      </c>
    </row>
    <row r="1284" spans="1:5">
      <c r="A1284" s="118">
        <v>432278</v>
      </c>
      <c r="B1284" s="119">
        <v>36</v>
      </c>
      <c r="C1284" s="120">
        <f t="shared" si="39"/>
        <v>100</v>
      </c>
      <c r="D1284" s="119">
        <v>42</v>
      </c>
      <c r="E1284" s="121">
        <f t="shared" ref="E1284:E1347" si="40">D1284/B1284</f>
        <v>1.1666666666666667</v>
      </c>
    </row>
    <row r="1285" spans="1:5">
      <c r="A1285" s="118">
        <v>432297</v>
      </c>
      <c r="B1285" s="119">
        <v>36</v>
      </c>
      <c r="C1285" s="120">
        <f t="shared" ref="C1285:C1348" si="41">B1285*100/36</f>
        <v>100</v>
      </c>
      <c r="D1285" s="119">
        <v>42</v>
      </c>
      <c r="E1285" s="121">
        <f t="shared" si="40"/>
        <v>1.1666666666666667</v>
      </c>
    </row>
    <row r="1286" spans="1:5">
      <c r="A1286" s="118">
        <v>432300</v>
      </c>
      <c r="B1286" s="119">
        <v>36</v>
      </c>
      <c r="C1286" s="120">
        <f t="shared" si="41"/>
        <v>100</v>
      </c>
      <c r="D1286" s="119">
        <v>42</v>
      </c>
      <c r="E1286" s="121">
        <f t="shared" si="40"/>
        <v>1.1666666666666667</v>
      </c>
    </row>
    <row r="1287" spans="1:5">
      <c r="A1287" s="118">
        <v>432308</v>
      </c>
      <c r="B1287" s="119">
        <v>36</v>
      </c>
      <c r="C1287" s="120">
        <f t="shared" si="41"/>
        <v>100</v>
      </c>
      <c r="D1287" s="119">
        <v>42</v>
      </c>
      <c r="E1287" s="121">
        <f t="shared" si="40"/>
        <v>1.1666666666666667</v>
      </c>
    </row>
    <row r="1288" spans="1:5">
      <c r="A1288" s="118">
        <v>432322</v>
      </c>
      <c r="B1288" s="119">
        <v>36</v>
      </c>
      <c r="C1288" s="120">
        <f t="shared" si="41"/>
        <v>100</v>
      </c>
      <c r="D1288" s="119">
        <v>42</v>
      </c>
      <c r="E1288" s="121">
        <f t="shared" si="40"/>
        <v>1.1666666666666667</v>
      </c>
    </row>
    <row r="1289" spans="1:5">
      <c r="A1289" s="118">
        <v>432335</v>
      </c>
      <c r="B1289" s="119">
        <v>36</v>
      </c>
      <c r="C1289" s="120">
        <f t="shared" si="41"/>
        <v>100</v>
      </c>
      <c r="D1289" s="119">
        <v>42</v>
      </c>
      <c r="E1289" s="121">
        <f t="shared" si="40"/>
        <v>1.1666666666666667</v>
      </c>
    </row>
    <row r="1290" spans="1:5">
      <c r="A1290" s="118">
        <v>432389</v>
      </c>
      <c r="B1290" s="119">
        <v>36</v>
      </c>
      <c r="C1290" s="120">
        <f t="shared" si="41"/>
        <v>100</v>
      </c>
      <c r="D1290" s="119">
        <v>42</v>
      </c>
      <c r="E1290" s="121">
        <f t="shared" si="40"/>
        <v>1.1666666666666667</v>
      </c>
    </row>
    <row r="1291" spans="1:5">
      <c r="A1291" s="118">
        <v>432487</v>
      </c>
      <c r="B1291" s="119">
        <v>36</v>
      </c>
      <c r="C1291" s="120">
        <f t="shared" si="41"/>
        <v>100</v>
      </c>
      <c r="D1291" s="119">
        <v>42</v>
      </c>
      <c r="E1291" s="121">
        <f t="shared" si="40"/>
        <v>1.1666666666666667</v>
      </c>
    </row>
    <row r="1292" spans="1:5">
      <c r="A1292" s="118">
        <v>432588</v>
      </c>
      <c r="B1292" s="119">
        <v>36</v>
      </c>
      <c r="C1292" s="120">
        <f t="shared" si="41"/>
        <v>100</v>
      </c>
      <c r="D1292" s="119">
        <v>42</v>
      </c>
      <c r="E1292" s="121">
        <f t="shared" si="40"/>
        <v>1.1666666666666667</v>
      </c>
    </row>
    <row r="1293" spans="1:5">
      <c r="A1293" s="118">
        <v>432598</v>
      </c>
      <c r="B1293" s="119">
        <v>36</v>
      </c>
      <c r="C1293" s="120">
        <f t="shared" si="41"/>
        <v>100</v>
      </c>
      <c r="D1293" s="119">
        <v>42</v>
      </c>
      <c r="E1293" s="121">
        <f t="shared" si="40"/>
        <v>1.1666666666666667</v>
      </c>
    </row>
    <row r="1294" spans="1:5">
      <c r="A1294" s="118">
        <v>432616</v>
      </c>
      <c r="B1294" s="119">
        <v>36</v>
      </c>
      <c r="C1294" s="120">
        <f t="shared" si="41"/>
        <v>100</v>
      </c>
      <c r="D1294" s="119">
        <v>42</v>
      </c>
      <c r="E1294" s="121">
        <f t="shared" si="40"/>
        <v>1.1666666666666667</v>
      </c>
    </row>
    <row r="1295" spans="1:5">
      <c r="A1295" s="118">
        <v>432683</v>
      </c>
      <c r="B1295" s="119">
        <v>36</v>
      </c>
      <c r="C1295" s="120">
        <f t="shared" si="41"/>
        <v>100</v>
      </c>
      <c r="D1295" s="119">
        <v>42</v>
      </c>
      <c r="E1295" s="121">
        <f t="shared" si="40"/>
        <v>1.1666666666666667</v>
      </c>
    </row>
    <row r="1296" spans="1:5">
      <c r="A1296" s="118">
        <v>432786</v>
      </c>
      <c r="B1296" s="119">
        <v>36</v>
      </c>
      <c r="C1296" s="120">
        <f t="shared" si="41"/>
        <v>100</v>
      </c>
      <c r="D1296" s="119">
        <v>42</v>
      </c>
      <c r="E1296" s="121">
        <f t="shared" si="40"/>
        <v>1.1666666666666667</v>
      </c>
    </row>
    <row r="1297" spans="1:5">
      <c r="A1297" s="118">
        <v>432793</v>
      </c>
      <c r="B1297" s="119">
        <v>36</v>
      </c>
      <c r="C1297" s="120">
        <f t="shared" si="41"/>
        <v>100</v>
      </c>
      <c r="D1297" s="119">
        <v>42</v>
      </c>
      <c r="E1297" s="121">
        <f t="shared" si="40"/>
        <v>1.1666666666666667</v>
      </c>
    </row>
    <row r="1298" spans="1:5">
      <c r="A1298" s="118">
        <v>432980</v>
      </c>
      <c r="B1298" s="119">
        <v>36</v>
      </c>
      <c r="C1298" s="120">
        <f t="shared" si="41"/>
        <v>100</v>
      </c>
      <c r="D1298" s="119">
        <v>42</v>
      </c>
      <c r="E1298" s="121">
        <f t="shared" si="40"/>
        <v>1.1666666666666667</v>
      </c>
    </row>
    <row r="1299" spans="1:5">
      <c r="A1299" s="118">
        <v>432981</v>
      </c>
      <c r="B1299" s="119">
        <v>36</v>
      </c>
      <c r="C1299" s="120">
        <f t="shared" si="41"/>
        <v>100</v>
      </c>
      <c r="D1299" s="119">
        <v>42</v>
      </c>
      <c r="E1299" s="121">
        <f t="shared" si="40"/>
        <v>1.1666666666666667</v>
      </c>
    </row>
    <row r="1300" spans="1:5">
      <c r="A1300" s="118">
        <v>432982</v>
      </c>
      <c r="B1300" s="119">
        <v>36</v>
      </c>
      <c r="C1300" s="120">
        <f t="shared" si="41"/>
        <v>100</v>
      </c>
      <c r="D1300" s="119">
        <v>42</v>
      </c>
      <c r="E1300" s="121">
        <f t="shared" si="40"/>
        <v>1.1666666666666667</v>
      </c>
    </row>
    <row r="1301" spans="1:5">
      <c r="A1301" s="118">
        <v>433005</v>
      </c>
      <c r="B1301" s="119">
        <v>36</v>
      </c>
      <c r="C1301" s="120">
        <f t="shared" si="41"/>
        <v>100</v>
      </c>
      <c r="D1301" s="119">
        <v>42</v>
      </c>
      <c r="E1301" s="121">
        <f t="shared" si="40"/>
        <v>1.1666666666666667</v>
      </c>
    </row>
    <row r="1302" spans="1:5">
      <c r="A1302" s="118">
        <v>433045</v>
      </c>
      <c r="B1302" s="119">
        <v>36</v>
      </c>
      <c r="C1302" s="120">
        <f t="shared" si="41"/>
        <v>100</v>
      </c>
      <c r="D1302" s="119">
        <v>42</v>
      </c>
      <c r="E1302" s="121">
        <f t="shared" si="40"/>
        <v>1.1666666666666667</v>
      </c>
    </row>
    <row r="1303" spans="1:5">
      <c r="A1303" s="118">
        <v>433071</v>
      </c>
      <c r="B1303" s="119">
        <v>36</v>
      </c>
      <c r="C1303" s="120">
        <f t="shared" si="41"/>
        <v>100</v>
      </c>
      <c r="D1303" s="119">
        <v>42</v>
      </c>
      <c r="E1303" s="121">
        <f t="shared" si="40"/>
        <v>1.1666666666666667</v>
      </c>
    </row>
    <row r="1304" spans="1:5">
      <c r="A1304" s="118">
        <v>433090</v>
      </c>
      <c r="B1304" s="119">
        <v>36</v>
      </c>
      <c r="C1304" s="120">
        <f t="shared" si="41"/>
        <v>100</v>
      </c>
      <c r="D1304" s="119">
        <v>42</v>
      </c>
      <c r="E1304" s="121">
        <f t="shared" si="40"/>
        <v>1.1666666666666667</v>
      </c>
    </row>
    <row r="1305" spans="1:5">
      <c r="A1305" s="118">
        <v>433154</v>
      </c>
      <c r="B1305" s="119">
        <v>36</v>
      </c>
      <c r="C1305" s="120">
        <f t="shared" si="41"/>
        <v>100</v>
      </c>
      <c r="D1305" s="119">
        <v>42</v>
      </c>
      <c r="E1305" s="121">
        <f t="shared" si="40"/>
        <v>1.1666666666666667</v>
      </c>
    </row>
    <row r="1306" spans="1:5">
      <c r="A1306" s="118">
        <v>433201</v>
      </c>
      <c r="B1306" s="119">
        <v>36</v>
      </c>
      <c r="C1306" s="120">
        <f t="shared" si="41"/>
        <v>100</v>
      </c>
      <c r="D1306" s="119">
        <v>42</v>
      </c>
      <c r="E1306" s="121">
        <f t="shared" si="40"/>
        <v>1.1666666666666667</v>
      </c>
    </row>
    <row r="1307" spans="1:5">
      <c r="A1307" s="118">
        <v>433216</v>
      </c>
      <c r="B1307" s="119">
        <v>36</v>
      </c>
      <c r="C1307" s="120">
        <f t="shared" si="41"/>
        <v>100</v>
      </c>
      <c r="D1307" s="119">
        <v>42</v>
      </c>
      <c r="E1307" s="121">
        <f t="shared" si="40"/>
        <v>1.1666666666666667</v>
      </c>
    </row>
    <row r="1308" spans="1:5">
      <c r="A1308" s="118">
        <v>433229</v>
      </c>
      <c r="B1308" s="119">
        <v>36</v>
      </c>
      <c r="C1308" s="120">
        <f t="shared" si="41"/>
        <v>100</v>
      </c>
      <c r="D1308" s="119">
        <v>42</v>
      </c>
      <c r="E1308" s="121">
        <f t="shared" si="40"/>
        <v>1.1666666666666667</v>
      </c>
    </row>
    <row r="1309" spans="1:5">
      <c r="A1309" s="118">
        <v>433295</v>
      </c>
      <c r="B1309" s="119">
        <v>36</v>
      </c>
      <c r="C1309" s="120">
        <f t="shared" si="41"/>
        <v>100</v>
      </c>
      <c r="D1309" s="119">
        <v>42</v>
      </c>
      <c r="E1309" s="121">
        <f t="shared" si="40"/>
        <v>1.1666666666666667</v>
      </c>
    </row>
    <row r="1310" spans="1:5">
      <c r="A1310" s="118">
        <v>433298</v>
      </c>
      <c r="B1310" s="119">
        <v>36</v>
      </c>
      <c r="C1310" s="120">
        <f t="shared" si="41"/>
        <v>100</v>
      </c>
      <c r="D1310" s="119">
        <v>42</v>
      </c>
      <c r="E1310" s="121">
        <f t="shared" si="40"/>
        <v>1.1666666666666667</v>
      </c>
    </row>
    <row r="1311" spans="1:5">
      <c r="A1311" s="118">
        <v>433353</v>
      </c>
      <c r="B1311" s="119">
        <v>36</v>
      </c>
      <c r="C1311" s="120">
        <f t="shared" si="41"/>
        <v>100</v>
      </c>
      <c r="D1311" s="119">
        <v>42</v>
      </c>
      <c r="E1311" s="121">
        <f t="shared" si="40"/>
        <v>1.1666666666666667</v>
      </c>
    </row>
    <row r="1312" spans="1:5">
      <c r="A1312" s="118">
        <v>433393</v>
      </c>
      <c r="B1312" s="119">
        <v>36</v>
      </c>
      <c r="C1312" s="120">
        <f t="shared" si="41"/>
        <v>100</v>
      </c>
      <c r="D1312" s="119">
        <v>42</v>
      </c>
      <c r="E1312" s="121">
        <f t="shared" si="40"/>
        <v>1.1666666666666667</v>
      </c>
    </row>
    <row r="1313" spans="1:5">
      <c r="A1313" s="118">
        <v>433581</v>
      </c>
      <c r="B1313" s="119">
        <v>36</v>
      </c>
      <c r="C1313" s="120">
        <f t="shared" si="41"/>
        <v>100</v>
      </c>
      <c r="D1313" s="119">
        <v>42</v>
      </c>
      <c r="E1313" s="121">
        <f t="shared" si="40"/>
        <v>1.1666666666666667</v>
      </c>
    </row>
    <row r="1314" spans="1:5">
      <c r="A1314" s="118">
        <v>433669</v>
      </c>
      <c r="B1314" s="119">
        <v>36</v>
      </c>
      <c r="C1314" s="120">
        <f t="shared" si="41"/>
        <v>100</v>
      </c>
      <c r="D1314" s="119">
        <v>42</v>
      </c>
      <c r="E1314" s="121">
        <f t="shared" si="40"/>
        <v>1.1666666666666667</v>
      </c>
    </row>
    <row r="1315" spans="1:5">
      <c r="A1315" s="118">
        <v>433702</v>
      </c>
      <c r="B1315" s="119">
        <v>36</v>
      </c>
      <c r="C1315" s="120">
        <f t="shared" si="41"/>
        <v>100</v>
      </c>
      <c r="D1315" s="119">
        <v>42</v>
      </c>
      <c r="E1315" s="121">
        <f t="shared" si="40"/>
        <v>1.1666666666666667</v>
      </c>
    </row>
    <row r="1316" spans="1:5">
      <c r="A1316" s="118">
        <v>433720</v>
      </c>
      <c r="B1316" s="119">
        <v>36</v>
      </c>
      <c r="C1316" s="120">
        <f t="shared" si="41"/>
        <v>100</v>
      </c>
      <c r="D1316" s="119">
        <v>42</v>
      </c>
      <c r="E1316" s="121">
        <f t="shared" si="40"/>
        <v>1.1666666666666667</v>
      </c>
    </row>
    <row r="1317" spans="1:5">
      <c r="A1317" s="118">
        <v>434059</v>
      </c>
      <c r="B1317" s="119">
        <v>36</v>
      </c>
      <c r="C1317" s="120">
        <f t="shared" si="41"/>
        <v>100</v>
      </c>
      <c r="D1317" s="119">
        <v>42</v>
      </c>
      <c r="E1317" s="121">
        <f t="shared" si="40"/>
        <v>1.1666666666666667</v>
      </c>
    </row>
    <row r="1318" spans="1:5">
      <c r="A1318" s="118">
        <v>434153</v>
      </c>
      <c r="B1318" s="119">
        <v>36</v>
      </c>
      <c r="C1318" s="120">
        <f t="shared" si="41"/>
        <v>100</v>
      </c>
      <c r="D1318" s="119">
        <v>42</v>
      </c>
      <c r="E1318" s="121">
        <f t="shared" si="40"/>
        <v>1.1666666666666667</v>
      </c>
    </row>
    <row r="1319" spans="1:5">
      <c r="A1319" s="118">
        <v>434165</v>
      </c>
      <c r="B1319" s="119">
        <v>36</v>
      </c>
      <c r="C1319" s="120">
        <f t="shared" si="41"/>
        <v>100</v>
      </c>
      <c r="D1319" s="119">
        <v>42</v>
      </c>
      <c r="E1319" s="121">
        <f t="shared" si="40"/>
        <v>1.1666666666666667</v>
      </c>
    </row>
    <row r="1320" spans="1:5">
      <c r="A1320" s="118">
        <v>434186</v>
      </c>
      <c r="B1320" s="119">
        <v>36</v>
      </c>
      <c r="C1320" s="120">
        <f t="shared" si="41"/>
        <v>100</v>
      </c>
      <c r="D1320" s="119">
        <v>42</v>
      </c>
      <c r="E1320" s="121">
        <f t="shared" si="40"/>
        <v>1.1666666666666667</v>
      </c>
    </row>
    <row r="1321" spans="1:5">
      <c r="A1321" s="118">
        <v>434199</v>
      </c>
      <c r="B1321" s="119">
        <v>36</v>
      </c>
      <c r="C1321" s="120">
        <f t="shared" si="41"/>
        <v>100</v>
      </c>
      <c r="D1321" s="119">
        <v>42</v>
      </c>
      <c r="E1321" s="121">
        <f t="shared" si="40"/>
        <v>1.1666666666666667</v>
      </c>
    </row>
    <row r="1322" spans="1:5">
      <c r="A1322" s="118">
        <v>434214</v>
      </c>
      <c r="B1322" s="119">
        <v>36</v>
      </c>
      <c r="C1322" s="120">
        <f t="shared" si="41"/>
        <v>100</v>
      </c>
      <c r="D1322" s="119">
        <v>42</v>
      </c>
      <c r="E1322" s="121">
        <f t="shared" si="40"/>
        <v>1.1666666666666667</v>
      </c>
    </row>
    <row r="1323" spans="1:5">
      <c r="A1323" s="118">
        <v>434222</v>
      </c>
      <c r="B1323" s="119">
        <v>36</v>
      </c>
      <c r="C1323" s="120">
        <f t="shared" si="41"/>
        <v>100</v>
      </c>
      <c r="D1323" s="119">
        <v>42</v>
      </c>
      <c r="E1323" s="121">
        <f t="shared" si="40"/>
        <v>1.1666666666666667</v>
      </c>
    </row>
    <row r="1324" spans="1:5">
      <c r="A1324" s="118">
        <v>434257</v>
      </c>
      <c r="B1324" s="119">
        <v>36</v>
      </c>
      <c r="C1324" s="120">
        <f t="shared" si="41"/>
        <v>100</v>
      </c>
      <c r="D1324" s="119">
        <v>42</v>
      </c>
      <c r="E1324" s="121">
        <f t="shared" si="40"/>
        <v>1.1666666666666667</v>
      </c>
    </row>
    <row r="1325" spans="1:5">
      <c r="A1325" s="118">
        <v>434277</v>
      </c>
      <c r="B1325" s="119">
        <v>36</v>
      </c>
      <c r="C1325" s="120">
        <f t="shared" si="41"/>
        <v>100</v>
      </c>
      <c r="D1325" s="119">
        <v>42</v>
      </c>
      <c r="E1325" s="121">
        <f t="shared" si="40"/>
        <v>1.1666666666666667</v>
      </c>
    </row>
    <row r="1326" spans="1:5">
      <c r="A1326" s="118">
        <v>434297</v>
      </c>
      <c r="B1326" s="119">
        <v>36</v>
      </c>
      <c r="C1326" s="120">
        <f t="shared" si="41"/>
        <v>100</v>
      </c>
      <c r="D1326" s="119">
        <v>42</v>
      </c>
      <c r="E1326" s="121">
        <f t="shared" si="40"/>
        <v>1.1666666666666667</v>
      </c>
    </row>
    <row r="1327" spans="1:5">
      <c r="A1327" s="118">
        <v>434408</v>
      </c>
      <c r="B1327" s="119">
        <v>36</v>
      </c>
      <c r="C1327" s="120">
        <f t="shared" si="41"/>
        <v>100</v>
      </c>
      <c r="D1327" s="119">
        <v>42</v>
      </c>
      <c r="E1327" s="121">
        <f t="shared" si="40"/>
        <v>1.1666666666666667</v>
      </c>
    </row>
    <row r="1328" spans="1:5">
      <c r="A1328" s="118">
        <v>434471</v>
      </c>
      <c r="B1328" s="119">
        <v>36</v>
      </c>
      <c r="C1328" s="120">
        <f t="shared" si="41"/>
        <v>100</v>
      </c>
      <c r="D1328" s="119">
        <v>42</v>
      </c>
      <c r="E1328" s="121">
        <f t="shared" si="40"/>
        <v>1.1666666666666667</v>
      </c>
    </row>
    <row r="1329" spans="1:5">
      <c r="A1329" s="118">
        <v>434552</v>
      </c>
      <c r="B1329" s="119">
        <v>36</v>
      </c>
      <c r="C1329" s="120">
        <f t="shared" si="41"/>
        <v>100</v>
      </c>
      <c r="D1329" s="119">
        <v>42</v>
      </c>
      <c r="E1329" s="121">
        <f t="shared" si="40"/>
        <v>1.1666666666666667</v>
      </c>
    </row>
    <row r="1330" spans="1:5">
      <c r="A1330" s="118">
        <v>434642</v>
      </c>
      <c r="B1330" s="119">
        <v>36</v>
      </c>
      <c r="C1330" s="120">
        <f t="shared" si="41"/>
        <v>100</v>
      </c>
      <c r="D1330" s="119">
        <v>42</v>
      </c>
      <c r="E1330" s="121">
        <f t="shared" si="40"/>
        <v>1.1666666666666667</v>
      </c>
    </row>
    <row r="1331" spans="1:5">
      <c r="A1331" s="118">
        <v>434650</v>
      </c>
      <c r="B1331" s="119">
        <v>36</v>
      </c>
      <c r="C1331" s="120">
        <f t="shared" si="41"/>
        <v>100</v>
      </c>
      <c r="D1331" s="119">
        <v>42</v>
      </c>
      <c r="E1331" s="121">
        <f t="shared" si="40"/>
        <v>1.1666666666666667</v>
      </c>
    </row>
    <row r="1332" spans="1:5">
      <c r="A1332" s="118">
        <v>434728</v>
      </c>
      <c r="B1332" s="119">
        <v>36</v>
      </c>
      <c r="C1332" s="120">
        <f t="shared" si="41"/>
        <v>100</v>
      </c>
      <c r="D1332" s="119">
        <v>42</v>
      </c>
      <c r="E1332" s="121">
        <f t="shared" si="40"/>
        <v>1.1666666666666667</v>
      </c>
    </row>
    <row r="1333" spans="1:5">
      <c r="A1333" s="118">
        <v>434753</v>
      </c>
      <c r="B1333" s="119">
        <v>36</v>
      </c>
      <c r="C1333" s="120">
        <f t="shared" si="41"/>
        <v>100</v>
      </c>
      <c r="D1333" s="119">
        <v>42</v>
      </c>
      <c r="E1333" s="121">
        <f t="shared" si="40"/>
        <v>1.1666666666666667</v>
      </c>
    </row>
    <row r="1334" spans="1:5">
      <c r="A1334" s="118">
        <v>434795</v>
      </c>
      <c r="B1334" s="119">
        <v>36</v>
      </c>
      <c r="C1334" s="120">
        <f t="shared" si="41"/>
        <v>100</v>
      </c>
      <c r="D1334" s="119">
        <v>42</v>
      </c>
      <c r="E1334" s="121">
        <f t="shared" si="40"/>
        <v>1.1666666666666667</v>
      </c>
    </row>
    <row r="1335" spans="1:5">
      <c r="A1335" s="118">
        <v>434815</v>
      </c>
      <c r="B1335" s="119">
        <v>36</v>
      </c>
      <c r="C1335" s="120">
        <f t="shared" si="41"/>
        <v>100</v>
      </c>
      <c r="D1335" s="119">
        <v>42</v>
      </c>
      <c r="E1335" s="121">
        <f t="shared" si="40"/>
        <v>1.1666666666666667</v>
      </c>
    </row>
    <row r="1336" spans="1:5">
      <c r="A1336" s="118">
        <v>434898</v>
      </c>
      <c r="B1336" s="119">
        <v>36</v>
      </c>
      <c r="C1336" s="120">
        <f t="shared" si="41"/>
        <v>100</v>
      </c>
      <c r="D1336" s="119">
        <v>42</v>
      </c>
      <c r="E1336" s="121">
        <f t="shared" si="40"/>
        <v>1.1666666666666667</v>
      </c>
    </row>
    <row r="1337" spans="1:5">
      <c r="A1337" s="118">
        <v>434905</v>
      </c>
      <c r="B1337" s="119">
        <v>36</v>
      </c>
      <c r="C1337" s="120">
        <f t="shared" si="41"/>
        <v>100</v>
      </c>
      <c r="D1337" s="119">
        <v>42</v>
      </c>
      <c r="E1337" s="121">
        <f t="shared" si="40"/>
        <v>1.1666666666666667</v>
      </c>
    </row>
    <row r="1338" spans="1:5">
      <c r="A1338" s="118">
        <v>434912</v>
      </c>
      <c r="B1338" s="119">
        <v>36</v>
      </c>
      <c r="C1338" s="120">
        <f t="shared" si="41"/>
        <v>100</v>
      </c>
      <c r="D1338" s="119">
        <v>42</v>
      </c>
      <c r="E1338" s="121">
        <f t="shared" si="40"/>
        <v>1.1666666666666667</v>
      </c>
    </row>
    <row r="1339" spans="1:5">
      <c r="A1339" s="118">
        <v>434921</v>
      </c>
      <c r="B1339" s="119">
        <v>36</v>
      </c>
      <c r="C1339" s="120">
        <f t="shared" si="41"/>
        <v>100</v>
      </c>
      <c r="D1339" s="119">
        <v>42</v>
      </c>
      <c r="E1339" s="121">
        <f t="shared" si="40"/>
        <v>1.1666666666666667</v>
      </c>
    </row>
    <row r="1340" spans="1:5">
      <c r="A1340" s="118">
        <v>434970</v>
      </c>
      <c r="B1340" s="119">
        <v>36</v>
      </c>
      <c r="C1340" s="120">
        <f t="shared" si="41"/>
        <v>100</v>
      </c>
      <c r="D1340" s="119">
        <v>42</v>
      </c>
      <c r="E1340" s="121">
        <f t="shared" si="40"/>
        <v>1.1666666666666667</v>
      </c>
    </row>
    <row r="1341" spans="1:5">
      <c r="A1341" s="118">
        <v>435018</v>
      </c>
      <c r="B1341" s="119">
        <v>36</v>
      </c>
      <c r="C1341" s="120">
        <f t="shared" si="41"/>
        <v>100</v>
      </c>
      <c r="D1341" s="119">
        <v>42</v>
      </c>
      <c r="E1341" s="121">
        <f t="shared" si="40"/>
        <v>1.1666666666666667</v>
      </c>
    </row>
    <row r="1342" spans="1:5">
      <c r="A1342" s="118">
        <v>435103</v>
      </c>
      <c r="B1342" s="119">
        <v>36</v>
      </c>
      <c r="C1342" s="120">
        <f t="shared" si="41"/>
        <v>100</v>
      </c>
      <c r="D1342" s="119">
        <v>42</v>
      </c>
      <c r="E1342" s="121">
        <f t="shared" si="40"/>
        <v>1.1666666666666667</v>
      </c>
    </row>
    <row r="1343" spans="1:5">
      <c r="A1343" s="118">
        <v>435156</v>
      </c>
      <c r="B1343" s="119">
        <v>36</v>
      </c>
      <c r="C1343" s="120">
        <f t="shared" si="41"/>
        <v>100</v>
      </c>
      <c r="D1343" s="119">
        <v>42</v>
      </c>
      <c r="E1343" s="121">
        <f t="shared" si="40"/>
        <v>1.1666666666666667</v>
      </c>
    </row>
    <row r="1344" spans="1:5">
      <c r="A1344" s="118">
        <v>435193</v>
      </c>
      <c r="B1344" s="119">
        <v>36</v>
      </c>
      <c r="C1344" s="120">
        <f t="shared" si="41"/>
        <v>100</v>
      </c>
      <c r="D1344" s="119">
        <v>42</v>
      </c>
      <c r="E1344" s="121">
        <f t="shared" si="40"/>
        <v>1.1666666666666667</v>
      </c>
    </row>
    <row r="1345" spans="1:5">
      <c r="A1345" s="118">
        <v>435212</v>
      </c>
      <c r="B1345" s="119">
        <v>36</v>
      </c>
      <c r="C1345" s="120">
        <f t="shared" si="41"/>
        <v>100</v>
      </c>
      <c r="D1345" s="119">
        <v>42</v>
      </c>
      <c r="E1345" s="121">
        <f t="shared" si="40"/>
        <v>1.1666666666666667</v>
      </c>
    </row>
    <row r="1346" spans="1:5">
      <c r="A1346" s="118">
        <v>435218</v>
      </c>
      <c r="B1346" s="119">
        <v>36</v>
      </c>
      <c r="C1346" s="120">
        <f t="shared" si="41"/>
        <v>100</v>
      </c>
      <c r="D1346" s="119">
        <v>42</v>
      </c>
      <c r="E1346" s="121">
        <f t="shared" si="40"/>
        <v>1.1666666666666667</v>
      </c>
    </row>
    <row r="1347" spans="1:5">
      <c r="A1347" s="118">
        <v>435253</v>
      </c>
      <c r="B1347" s="119">
        <v>36</v>
      </c>
      <c r="C1347" s="120">
        <f t="shared" si="41"/>
        <v>100</v>
      </c>
      <c r="D1347" s="119">
        <v>42</v>
      </c>
      <c r="E1347" s="121">
        <f t="shared" si="40"/>
        <v>1.1666666666666667</v>
      </c>
    </row>
    <row r="1348" spans="1:5">
      <c r="A1348" s="118">
        <v>435305</v>
      </c>
      <c r="B1348" s="119">
        <v>36</v>
      </c>
      <c r="C1348" s="120">
        <f t="shared" si="41"/>
        <v>100</v>
      </c>
      <c r="D1348" s="119">
        <v>42</v>
      </c>
      <c r="E1348" s="121">
        <f t="shared" ref="E1348:E1411" si="42">D1348/B1348</f>
        <v>1.1666666666666667</v>
      </c>
    </row>
    <row r="1349" spans="1:5">
      <c r="A1349" s="118">
        <v>431346</v>
      </c>
      <c r="B1349" s="119">
        <v>30</v>
      </c>
      <c r="C1349" s="120">
        <f t="shared" ref="C1349:C1412" si="43">B1349*100/36</f>
        <v>83.333333333333329</v>
      </c>
      <c r="D1349" s="119">
        <v>35</v>
      </c>
      <c r="E1349" s="121">
        <f t="shared" si="42"/>
        <v>1.1666666666666667</v>
      </c>
    </row>
    <row r="1350" spans="1:5">
      <c r="A1350" s="118">
        <v>434357</v>
      </c>
      <c r="B1350" s="119">
        <v>30</v>
      </c>
      <c r="C1350" s="120">
        <f t="shared" si="43"/>
        <v>83.333333333333329</v>
      </c>
      <c r="D1350" s="119">
        <v>35</v>
      </c>
      <c r="E1350" s="121">
        <f t="shared" si="42"/>
        <v>1.1666666666666667</v>
      </c>
    </row>
    <row r="1351" spans="1:5">
      <c r="A1351" s="118">
        <v>434420</v>
      </c>
      <c r="B1351" s="119">
        <v>30</v>
      </c>
      <c r="C1351" s="120">
        <f t="shared" si="43"/>
        <v>83.333333333333329</v>
      </c>
      <c r="D1351" s="119">
        <v>35</v>
      </c>
      <c r="E1351" s="121">
        <f t="shared" si="42"/>
        <v>1.1666666666666667</v>
      </c>
    </row>
    <row r="1352" spans="1:5">
      <c r="A1352" s="118">
        <v>434500</v>
      </c>
      <c r="B1352" s="119">
        <v>30</v>
      </c>
      <c r="C1352" s="120">
        <f t="shared" si="43"/>
        <v>83.333333333333329</v>
      </c>
      <c r="D1352" s="119">
        <v>35</v>
      </c>
      <c r="E1352" s="121">
        <f t="shared" si="42"/>
        <v>1.1666666666666667</v>
      </c>
    </row>
    <row r="1353" spans="1:5">
      <c r="A1353" s="118">
        <v>431295</v>
      </c>
      <c r="B1353" s="119">
        <v>35</v>
      </c>
      <c r="C1353" s="120">
        <f t="shared" si="43"/>
        <v>97.222222222222229</v>
      </c>
      <c r="D1353" s="119">
        <v>41</v>
      </c>
      <c r="E1353" s="121">
        <f t="shared" si="42"/>
        <v>1.1714285714285715</v>
      </c>
    </row>
    <row r="1354" spans="1:5">
      <c r="A1354" s="118">
        <v>431300</v>
      </c>
      <c r="B1354" s="119">
        <v>35</v>
      </c>
      <c r="C1354" s="120">
        <f t="shared" si="43"/>
        <v>97.222222222222229</v>
      </c>
      <c r="D1354" s="119">
        <v>41</v>
      </c>
      <c r="E1354" s="121">
        <f t="shared" si="42"/>
        <v>1.1714285714285715</v>
      </c>
    </row>
    <row r="1355" spans="1:5">
      <c r="A1355" s="118">
        <v>431302</v>
      </c>
      <c r="B1355" s="119">
        <v>35</v>
      </c>
      <c r="C1355" s="120">
        <f t="shared" si="43"/>
        <v>97.222222222222229</v>
      </c>
      <c r="D1355" s="119">
        <v>41</v>
      </c>
      <c r="E1355" s="121">
        <f t="shared" si="42"/>
        <v>1.1714285714285715</v>
      </c>
    </row>
    <row r="1356" spans="1:5">
      <c r="A1356" s="118">
        <v>431419</v>
      </c>
      <c r="B1356" s="119">
        <v>35</v>
      </c>
      <c r="C1356" s="120">
        <f t="shared" si="43"/>
        <v>97.222222222222229</v>
      </c>
      <c r="D1356" s="119">
        <v>41</v>
      </c>
      <c r="E1356" s="121">
        <f t="shared" si="42"/>
        <v>1.1714285714285715</v>
      </c>
    </row>
    <row r="1357" spans="1:5">
      <c r="A1357" s="118">
        <v>431449</v>
      </c>
      <c r="B1357" s="119">
        <v>35</v>
      </c>
      <c r="C1357" s="120">
        <f t="shared" si="43"/>
        <v>97.222222222222229</v>
      </c>
      <c r="D1357" s="119">
        <v>41</v>
      </c>
      <c r="E1357" s="121">
        <f t="shared" si="42"/>
        <v>1.1714285714285715</v>
      </c>
    </row>
    <row r="1358" spans="1:5">
      <c r="A1358" s="118">
        <v>431534</v>
      </c>
      <c r="B1358" s="119">
        <v>35</v>
      </c>
      <c r="C1358" s="120">
        <f t="shared" si="43"/>
        <v>97.222222222222229</v>
      </c>
      <c r="D1358" s="119">
        <v>41</v>
      </c>
      <c r="E1358" s="121">
        <f t="shared" si="42"/>
        <v>1.1714285714285715</v>
      </c>
    </row>
    <row r="1359" spans="1:5">
      <c r="A1359" s="118">
        <v>431539</v>
      </c>
      <c r="B1359" s="119">
        <v>35</v>
      </c>
      <c r="C1359" s="120">
        <f t="shared" si="43"/>
        <v>97.222222222222229</v>
      </c>
      <c r="D1359" s="119">
        <v>41</v>
      </c>
      <c r="E1359" s="121">
        <f t="shared" si="42"/>
        <v>1.1714285714285715</v>
      </c>
    </row>
    <row r="1360" spans="1:5">
      <c r="A1360" s="118">
        <v>431559</v>
      </c>
      <c r="B1360" s="119">
        <v>35</v>
      </c>
      <c r="C1360" s="120">
        <f t="shared" si="43"/>
        <v>97.222222222222229</v>
      </c>
      <c r="D1360" s="119">
        <v>41</v>
      </c>
      <c r="E1360" s="121">
        <f t="shared" si="42"/>
        <v>1.1714285714285715</v>
      </c>
    </row>
    <row r="1361" spans="1:5">
      <c r="A1361" s="118">
        <v>431875</v>
      </c>
      <c r="B1361" s="119">
        <v>35</v>
      </c>
      <c r="C1361" s="120">
        <f t="shared" si="43"/>
        <v>97.222222222222229</v>
      </c>
      <c r="D1361" s="119">
        <v>41</v>
      </c>
      <c r="E1361" s="121">
        <f t="shared" si="42"/>
        <v>1.1714285714285715</v>
      </c>
    </row>
    <row r="1362" spans="1:5">
      <c r="A1362" s="118">
        <v>431977</v>
      </c>
      <c r="B1362" s="119">
        <v>35</v>
      </c>
      <c r="C1362" s="120">
        <f t="shared" si="43"/>
        <v>97.222222222222229</v>
      </c>
      <c r="D1362" s="119">
        <v>41</v>
      </c>
      <c r="E1362" s="121">
        <f t="shared" si="42"/>
        <v>1.1714285714285715</v>
      </c>
    </row>
    <row r="1363" spans="1:5">
      <c r="A1363" s="118">
        <v>432005</v>
      </c>
      <c r="B1363" s="119">
        <v>35</v>
      </c>
      <c r="C1363" s="120">
        <f t="shared" si="43"/>
        <v>97.222222222222229</v>
      </c>
      <c r="D1363" s="119">
        <v>41</v>
      </c>
      <c r="E1363" s="121">
        <f t="shared" si="42"/>
        <v>1.1714285714285715</v>
      </c>
    </row>
    <row r="1364" spans="1:5">
      <c r="A1364" s="118">
        <v>432037</v>
      </c>
      <c r="B1364" s="119">
        <v>35</v>
      </c>
      <c r="C1364" s="120">
        <f t="shared" si="43"/>
        <v>97.222222222222229</v>
      </c>
      <c r="D1364" s="119">
        <v>41</v>
      </c>
      <c r="E1364" s="121">
        <f t="shared" si="42"/>
        <v>1.1714285714285715</v>
      </c>
    </row>
    <row r="1365" spans="1:5">
      <c r="A1365" s="118">
        <v>432295</v>
      </c>
      <c r="B1365" s="119">
        <v>35</v>
      </c>
      <c r="C1365" s="120">
        <f t="shared" si="43"/>
        <v>97.222222222222229</v>
      </c>
      <c r="D1365" s="119">
        <v>41</v>
      </c>
      <c r="E1365" s="121">
        <f t="shared" si="42"/>
        <v>1.1714285714285715</v>
      </c>
    </row>
    <row r="1366" spans="1:5">
      <c r="A1366" s="118">
        <v>432349</v>
      </c>
      <c r="B1366" s="119">
        <v>35</v>
      </c>
      <c r="C1366" s="120">
        <f t="shared" si="43"/>
        <v>97.222222222222229</v>
      </c>
      <c r="D1366" s="119">
        <v>41</v>
      </c>
      <c r="E1366" s="121">
        <f t="shared" si="42"/>
        <v>1.1714285714285715</v>
      </c>
    </row>
    <row r="1367" spans="1:5">
      <c r="A1367" s="118">
        <v>432357</v>
      </c>
      <c r="B1367" s="119">
        <v>35</v>
      </c>
      <c r="C1367" s="120">
        <f t="shared" si="43"/>
        <v>97.222222222222229</v>
      </c>
      <c r="D1367" s="119">
        <v>41</v>
      </c>
      <c r="E1367" s="121">
        <f t="shared" si="42"/>
        <v>1.1714285714285715</v>
      </c>
    </row>
    <row r="1368" spans="1:5">
      <c r="A1368" s="118">
        <v>432423</v>
      </c>
      <c r="B1368" s="119">
        <v>35</v>
      </c>
      <c r="C1368" s="120">
        <f t="shared" si="43"/>
        <v>97.222222222222229</v>
      </c>
      <c r="D1368" s="119">
        <v>41</v>
      </c>
      <c r="E1368" s="121">
        <f t="shared" si="42"/>
        <v>1.1714285714285715</v>
      </c>
    </row>
    <row r="1369" spans="1:5">
      <c r="A1369" s="118">
        <v>432448</v>
      </c>
      <c r="B1369" s="119">
        <v>35</v>
      </c>
      <c r="C1369" s="120">
        <f t="shared" si="43"/>
        <v>97.222222222222229</v>
      </c>
      <c r="D1369" s="119">
        <v>41</v>
      </c>
      <c r="E1369" s="121">
        <f t="shared" si="42"/>
        <v>1.1714285714285715</v>
      </c>
    </row>
    <row r="1370" spans="1:5">
      <c r="A1370" s="118">
        <v>432599</v>
      </c>
      <c r="B1370" s="119">
        <v>35</v>
      </c>
      <c r="C1370" s="120">
        <f t="shared" si="43"/>
        <v>97.222222222222229</v>
      </c>
      <c r="D1370" s="119">
        <v>41</v>
      </c>
      <c r="E1370" s="121">
        <f t="shared" si="42"/>
        <v>1.1714285714285715</v>
      </c>
    </row>
    <row r="1371" spans="1:5">
      <c r="A1371" s="118">
        <v>432961</v>
      </c>
      <c r="B1371" s="119">
        <v>35</v>
      </c>
      <c r="C1371" s="120">
        <f t="shared" si="43"/>
        <v>97.222222222222229</v>
      </c>
      <c r="D1371" s="119">
        <v>41</v>
      </c>
      <c r="E1371" s="121">
        <f t="shared" si="42"/>
        <v>1.1714285714285715</v>
      </c>
    </row>
    <row r="1372" spans="1:5">
      <c r="A1372" s="118">
        <v>432970</v>
      </c>
      <c r="B1372" s="119">
        <v>35</v>
      </c>
      <c r="C1372" s="120">
        <f t="shared" si="43"/>
        <v>97.222222222222229</v>
      </c>
      <c r="D1372" s="119">
        <v>41</v>
      </c>
      <c r="E1372" s="121">
        <f t="shared" si="42"/>
        <v>1.1714285714285715</v>
      </c>
    </row>
    <row r="1373" spans="1:5">
      <c r="A1373" s="118">
        <v>433146</v>
      </c>
      <c r="B1373" s="119">
        <v>35</v>
      </c>
      <c r="C1373" s="120">
        <f t="shared" si="43"/>
        <v>97.222222222222229</v>
      </c>
      <c r="D1373" s="119">
        <v>41</v>
      </c>
      <c r="E1373" s="121">
        <f t="shared" si="42"/>
        <v>1.1714285714285715</v>
      </c>
    </row>
    <row r="1374" spans="1:5">
      <c r="A1374" s="118">
        <v>433321</v>
      </c>
      <c r="B1374" s="119">
        <v>35</v>
      </c>
      <c r="C1374" s="120">
        <f t="shared" si="43"/>
        <v>97.222222222222229</v>
      </c>
      <c r="D1374" s="119">
        <v>41</v>
      </c>
      <c r="E1374" s="121">
        <f t="shared" si="42"/>
        <v>1.1714285714285715</v>
      </c>
    </row>
    <row r="1375" spans="1:5">
      <c r="A1375" s="118">
        <v>433324</v>
      </c>
      <c r="B1375" s="119">
        <v>35</v>
      </c>
      <c r="C1375" s="120">
        <f t="shared" si="43"/>
        <v>97.222222222222229</v>
      </c>
      <c r="D1375" s="119">
        <v>41</v>
      </c>
      <c r="E1375" s="121">
        <f t="shared" si="42"/>
        <v>1.1714285714285715</v>
      </c>
    </row>
    <row r="1376" spans="1:5">
      <c r="A1376" s="118">
        <v>433343</v>
      </c>
      <c r="B1376" s="119">
        <v>35</v>
      </c>
      <c r="C1376" s="120">
        <f t="shared" si="43"/>
        <v>97.222222222222229</v>
      </c>
      <c r="D1376" s="119">
        <v>41</v>
      </c>
      <c r="E1376" s="121">
        <f t="shared" si="42"/>
        <v>1.1714285714285715</v>
      </c>
    </row>
    <row r="1377" spans="1:5">
      <c r="A1377" s="118">
        <v>433434</v>
      </c>
      <c r="B1377" s="119">
        <v>35</v>
      </c>
      <c r="C1377" s="120">
        <f t="shared" si="43"/>
        <v>97.222222222222229</v>
      </c>
      <c r="D1377" s="119">
        <v>41</v>
      </c>
      <c r="E1377" s="121">
        <f t="shared" si="42"/>
        <v>1.1714285714285715</v>
      </c>
    </row>
    <row r="1378" spans="1:5">
      <c r="A1378" s="118">
        <v>433455</v>
      </c>
      <c r="B1378" s="119">
        <v>35</v>
      </c>
      <c r="C1378" s="120">
        <f t="shared" si="43"/>
        <v>97.222222222222229</v>
      </c>
      <c r="D1378" s="119">
        <v>41</v>
      </c>
      <c r="E1378" s="121">
        <f t="shared" si="42"/>
        <v>1.1714285714285715</v>
      </c>
    </row>
    <row r="1379" spans="1:5">
      <c r="A1379" s="118">
        <v>433732</v>
      </c>
      <c r="B1379" s="119">
        <v>35</v>
      </c>
      <c r="C1379" s="120">
        <f t="shared" si="43"/>
        <v>97.222222222222229</v>
      </c>
      <c r="D1379" s="119">
        <v>41</v>
      </c>
      <c r="E1379" s="121">
        <f t="shared" si="42"/>
        <v>1.1714285714285715</v>
      </c>
    </row>
    <row r="1380" spans="1:5">
      <c r="A1380" s="118">
        <v>433872</v>
      </c>
      <c r="B1380" s="119">
        <v>35</v>
      </c>
      <c r="C1380" s="120">
        <f t="shared" si="43"/>
        <v>97.222222222222229</v>
      </c>
      <c r="D1380" s="119">
        <v>41</v>
      </c>
      <c r="E1380" s="121">
        <f t="shared" si="42"/>
        <v>1.1714285714285715</v>
      </c>
    </row>
    <row r="1381" spans="1:5">
      <c r="A1381" s="118">
        <v>433911</v>
      </c>
      <c r="B1381" s="119">
        <v>35</v>
      </c>
      <c r="C1381" s="120">
        <f t="shared" si="43"/>
        <v>97.222222222222229</v>
      </c>
      <c r="D1381" s="119">
        <v>41</v>
      </c>
      <c r="E1381" s="121">
        <f t="shared" si="42"/>
        <v>1.1714285714285715</v>
      </c>
    </row>
    <row r="1382" spans="1:5">
      <c r="A1382" s="118">
        <v>433953</v>
      </c>
      <c r="B1382" s="119">
        <v>35</v>
      </c>
      <c r="C1382" s="120">
        <f t="shared" si="43"/>
        <v>97.222222222222229</v>
      </c>
      <c r="D1382" s="119">
        <v>41</v>
      </c>
      <c r="E1382" s="121">
        <f t="shared" si="42"/>
        <v>1.1714285714285715</v>
      </c>
    </row>
    <row r="1383" spans="1:5">
      <c r="A1383" s="118">
        <v>434054</v>
      </c>
      <c r="B1383" s="119">
        <v>35</v>
      </c>
      <c r="C1383" s="120">
        <f t="shared" si="43"/>
        <v>97.222222222222229</v>
      </c>
      <c r="D1383" s="119">
        <v>41</v>
      </c>
      <c r="E1383" s="121">
        <f t="shared" si="42"/>
        <v>1.1714285714285715</v>
      </c>
    </row>
    <row r="1384" spans="1:5">
      <c r="A1384" s="118">
        <v>434367</v>
      </c>
      <c r="B1384" s="119">
        <v>35</v>
      </c>
      <c r="C1384" s="120">
        <f t="shared" si="43"/>
        <v>97.222222222222229</v>
      </c>
      <c r="D1384" s="119">
        <v>41</v>
      </c>
      <c r="E1384" s="121">
        <f t="shared" si="42"/>
        <v>1.1714285714285715</v>
      </c>
    </row>
    <row r="1385" spans="1:5">
      <c r="A1385" s="118">
        <v>434402</v>
      </c>
      <c r="B1385" s="119">
        <v>35</v>
      </c>
      <c r="C1385" s="120">
        <f t="shared" si="43"/>
        <v>97.222222222222229</v>
      </c>
      <c r="D1385" s="119">
        <v>41</v>
      </c>
      <c r="E1385" s="121">
        <f t="shared" si="42"/>
        <v>1.1714285714285715</v>
      </c>
    </row>
    <row r="1386" spans="1:5">
      <c r="A1386" s="118">
        <v>434464</v>
      </c>
      <c r="B1386" s="119">
        <v>35</v>
      </c>
      <c r="C1386" s="120">
        <f t="shared" si="43"/>
        <v>97.222222222222229</v>
      </c>
      <c r="D1386" s="119">
        <v>41</v>
      </c>
      <c r="E1386" s="121">
        <f t="shared" si="42"/>
        <v>1.1714285714285715</v>
      </c>
    </row>
    <row r="1387" spans="1:5">
      <c r="A1387" s="118">
        <v>434525</v>
      </c>
      <c r="B1387" s="119">
        <v>35</v>
      </c>
      <c r="C1387" s="120">
        <f t="shared" si="43"/>
        <v>97.222222222222229</v>
      </c>
      <c r="D1387" s="119">
        <v>41</v>
      </c>
      <c r="E1387" s="121">
        <f t="shared" si="42"/>
        <v>1.1714285714285715</v>
      </c>
    </row>
    <row r="1388" spans="1:5">
      <c r="A1388" s="118">
        <v>434640</v>
      </c>
      <c r="B1388" s="119">
        <v>35</v>
      </c>
      <c r="C1388" s="120">
        <f t="shared" si="43"/>
        <v>97.222222222222229</v>
      </c>
      <c r="D1388" s="119">
        <v>41</v>
      </c>
      <c r="E1388" s="121">
        <f t="shared" si="42"/>
        <v>1.1714285714285715</v>
      </c>
    </row>
    <row r="1389" spans="1:5">
      <c r="A1389" s="118">
        <v>434646</v>
      </c>
      <c r="B1389" s="119">
        <v>35</v>
      </c>
      <c r="C1389" s="120">
        <f t="shared" si="43"/>
        <v>97.222222222222229</v>
      </c>
      <c r="D1389" s="119">
        <v>41</v>
      </c>
      <c r="E1389" s="121">
        <f t="shared" si="42"/>
        <v>1.1714285714285715</v>
      </c>
    </row>
    <row r="1390" spans="1:5">
      <c r="A1390" s="118">
        <v>435042</v>
      </c>
      <c r="B1390" s="119">
        <v>35</v>
      </c>
      <c r="C1390" s="120">
        <f t="shared" si="43"/>
        <v>97.222222222222229</v>
      </c>
      <c r="D1390" s="119">
        <v>41</v>
      </c>
      <c r="E1390" s="121">
        <f t="shared" si="42"/>
        <v>1.1714285714285715</v>
      </c>
    </row>
    <row r="1391" spans="1:5">
      <c r="A1391" s="118">
        <v>435165</v>
      </c>
      <c r="B1391" s="119">
        <v>35</v>
      </c>
      <c r="C1391" s="120">
        <f t="shared" si="43"/>
        <v>97.222222222222229</v>
      </c>
      <c r="D1391" s="119">
        <v>41</v>
      </c>
      <c r="E1391" s="121">
        <f t="shared" si="42"/>
        <v>1.1714285714285715</v>
      </c>
    </row>
    <row r="1392" spans="1:5">
      <c r="A1392" s="118">
        <v>431418</v>
      </c>
      <c r="B1392" s="119">
        <v>29</v>
      </c>
      <c r="C1392" s="120">
        <f t="shared" si="43"/>
        <v>80.555555555555557</v>
      </c>
      <c r="D1392" s="119">
        <v>34</v>
      </c>
      <c r="E1392" s="121">
        <f t="shared" si="42"/>
        <v>1.1724137931034482</v>
      </c>
    </row>
    <row r="1393" spans="1:5">
      <c r="A1393" s="118">
        <v>431545</v>
      </c>
      <c r="B1393" s="119">
        <v>29</v>
      </c>
      <c r="C1393" s="120">
        <f t="shared" si="43"/>
        <v>80.555555555555557</v>
      </c>
      <c r="D1393" s="119">
        <v>34</v>
      </c>
      <c r="E1393" s="121">
        <f t="shared" si="42"/>
        <v>1.1724137931034482</v>
      </c>
    </row>
    <row r="1394" spans="1:5">
      <c r="A1394" s="118">
        <v>434518</v>
      </c>
      <c r="B1394" s="119">
        <v>29</v>
      </c>
      <c r="C1394" s="120">
        <f t="shared" si="43"/>
        <v>80.555555555555557</v>
      </c>
      <c r="D1394" s="119">
        <v>34</v>
      </c>
      <c r="E1394" s="121">
        <f t="shared" si="42"/>
        <v>1.1724137931034482</v>
      </c>
    </row>
    <row r="1395" spans="1:5">
      <c r="A1395" s="118">
        <v>431244</v>
      </c>
      <c r="B1395" s="119">
        <v>34</v>
      </c>
      <c r="C1395" s="120">
        <f t="shared" si="43"/>
        <v>94.444444444444443</v>
      </c>
      <c r="D1395" s="119">
        <v>40</v>
      </c>
      <c r="E1395" s="121">
        <f t="shared" si="42"/>
        <v>1.1764705882352942</v>
      </c>
    </row>
    <row r="1396" spans="1:5">
      <c r="A1396" s="118">
        <v>431416</v>
      </c>
      <c r="B1396" s="119">
        <v>34</v>
      </c>
      <c r="C1396" s="120">
        <f t="shared" si="43"/>
        <v>94.444444444444443</v>
      </c>
      <c r="D1396" s="119">
        <v>40</v>
      </c>
      <c r="E1396" s="121">
        <f t="shared" si="42"/>
        <v>1.1764705882352942</v>
      </c>
    </row>
    <row r="1397" spans="1:5">
      <c r="A1397" s="118">
        <v>431839</v>
      </c>
      <c r="B1397" s="119">
        <v>34</v>
      </c>
      <c r="C1397" s="120">
        <f t="shared" si="43"/>
        <v>94.444444444444443</v>
      </c>
      <c r="D1397" s="119">
        <v>40</v>
      </c>
      <c r="E1397" s="121">
        <f t="shared" si="42"/>
        <v>1.1764705882352942</v>
      </c>
    </row>
    <row r="1398" spans="1:5">
      <c r="A1398" s="118">
        <v>431859</v>
      </c>
      <c r="B1398" s="119">
        <v>34</v>
      </c>
      <c r="C1398" s="120">
        <f t="shared" si="43"/>
        <v>94.444444444444443</v>
      </c>
      <c r="D1398" s="119">
        <v>40</v>
      </c>
      <c r="E1398" s="121">
        <f t="shared" si="42"/>
        <v>1.1764705882352942</v>
      </c>
    </row>
    <row r="1399" spans="1:5">
      <c r="A1399" s="118">
        <v>431885</v>
      </c>
      <c r="B1399" s="119">
        <v>34</v>
      </c>
      <c r="C1399" s="120">
        <f t="shared" si="43"/>
        <v>94.444444444444443</v>
      </c>
      <c r="D1399" s="119">
        <v>40</v>
      </c>
      <c r="E1399" s="121">
        <f t="shared" si="42"/>
        <v>1.1764705882352942</v>
      </c>
    </row>
    <row r="1400" spans="1:5">
      <c r="A1400" s="118">
        <v>431997</v>
      </c>
      <c r="B1400" s="119">
        <v>34</v>
      </c>
      <c r="C1400" s="120">
        <f t="shared" si="43"/>
        <v>94.444444444444443</v>
      </c>
      <c r="D1400" s="119">
        <v>40</v>
      </c>
      <c r="E1400" s="121">
        <f t="shared" si="42"/>
        <v>1.1764705882352942</v>
      </c>
    </row>
    <row r="1401" spans="1:5">
      <c r="A1401" s="118">
        <v>432306</v>
      </c>
      <c r="B1401" s="119">
        <v>34</v>
      </c>
      <c r="C1401" s="120">
        <f t="shared" si="43"/>
        <v>94.444444444444443</v>
      </c>
      <c r="D1401" s="119">
        <v>40</v>
      </c>
      <c r="E1401" s="121">
        <f t="shared" si="42"/>
        <v>1.1764705882352942</v>
      </c>
    </row>
    <row r="1402" spans="1:5">
      <c r="A1402" s="118">
        <v>432465</v>
      </c>
      <c r="B1402" s="119">
        <v>34</v>
      </c>
      <c r="C1402" s="120">
        <f t="shared" si="43"/>
        <v>94.444444444444443</v>
      </c>
      <c r="D1402" s="119">
        <v>40</v>
      </c>
      <c r="E1402" s="121">
        <f t="shared" si="42"/>
        <v>1.1764705882352942</v>
      </c>
    </row>
    <row r="1403" spans="1:5">
      <c r="A1403" s="118">
        <v>432660</v>
      </c>
      <c r="B1403" s="119">
        <v>34</v>
      </c>
      <c r="C1403" s="120">
        <f t="shared" si="43"/>
        <v>94.444444444444443</v>
      </c>
      <c r="D1403" s="119">
        <v>40</v>
      </c>
      <c r="E1403" s="121">
        <f t="shared" si="42"/>
        <v>1.1764705882352942</v>
      </c>
    </row>
    <row r="1404" spans="1:5">
      <c r="A1404" s="118">
        <v>432679</v>
      </c>
      <c r="B1404" s="119">
        <v>34</v>
      </c>
      <c r="C1404" s="120">
        <f t="shared" si="43"/>
        <v>94.444444444444443</v>
      </c>
      <c r="D1404" s="119">
        <v>40</v>
      </c>
      <c r="E1404" s="121">
        <f t="shared" si="42"/>
        <v>1.1764705882352942</v>
      </c>
    </row>
    <row r="1405" spans="1:5">
      <c r="A1405" s="118">
        <v>432916</v>
      </c>
      <c r="B1405" s="119">
        <v>34</v>
      </c>
      <c r="C1405" s="120">
        <f t="shared" si="43"/>
        <v>94.444444444444443</v>
      </c>
      <c r="D1405" s="119">
        <v>40</v>
      </c>
      <c r="E1405" s="121">
        <f t="shared" si="42"/>
        <v>1.1764705882352942</v>
      </c>
    </row>
    <row r="1406" spans="1:5">
      <c r="A1406" s="118">
        <v>432923</v>
      </c>
      <c r="B1406" s="119">
        <v>34</v>
      </c>
      <c r="C1406" s="120">
        <f t="shared" si="43"/>
        <v>94.444444444444443</v>
      </c>
      <c r="D1406" s="119">
        <v>40</v>
      </c>
      <c r="E1406" s="121">
        <f t="shared" si="42"/>
        <v>1.1764705882352942</v>
      </c>
    </row>
    <row r="1407" spans="1:5">
      <c r="A1407" s="118">
        <v>433013</v>
      </c>
      <c r="B1407" s="119">
        <v>34</v>
      </c>
      <c r="C1407" s="120">
        <f t="shared" si="43"/>
        <v>94.444444444444443</v>
      </c>
      <c r="D1407" s="119">
        <v>40</v>
      </c>
      <c r="E1407" s="121">
        <f t="shared" si="42"/>
        <v>1.1764705882352942</v>
      </c>
    </row>
    <row r="1408" spans="1:5">
      <c r="A1408" s="118">
        <v>433107</v>
      </c>
      <c r="B1408" s="119">
        <v>34</v>
      </c>
      <c r="C1408" s="120">
        <f t="shared" si="43"/>
        <v>94.444444444444443</v>
      </c>
      <c r="D1408" s="119">
        <v>40</v>
      </c>
      <c r="E1408" s="121">
        <f t="shared" si="42"/>
        <v>1.1764705882352942</v>
      </c>
    </row>
    <row r="1409" spans="1:5">
      <c r="A1409" s="118">
        <v>433256</v>
      </c>
      <c r="B1409" s="119">
        <v>34</v>
      </c>
      <c r="C1409" s="120">
        <f t="shared" si="43"/>
        <v>94.444444444444443</v>
      </c>
      <c r="D1409" s="119">
        <v>40</v>
      </c>
      <c r="E1409" s="121">
        <f t="shared" si="42"/>
        <v>1.1764705882352942</v>
      </c>
    </row>
    <row r="1410" spans="1:5">
      <c r="A1410" s="118">
        <v>433829</v>
      </c>
      <c r="B1410" s="119">
        <v>34</v>
      </c>
      <c r="C1410" s="120">
        <f t="shared" si="43"/>
        <v>94.444444444444443</v>
      </c>
      <c r="D1410" s="119">
        <v>40</v>
      </c>
      <c r="E1410" s="121">
        <f t="shared" si="42"/>
        <v>1.1764705882352942</v>
      </c>
    </row>
    <row r="1411" spans="1:5">
      <c r="A1411" s="118">
        <v>433893</v>
      </c>
      <c r="B1411" s="119">
        <v>34</v>
      </c>
      <c r="C1411" s="120">
        <f t="shared" si="43"/>
        <v>94.444444444444443</v>
      </c>
      <c r="D1411" s="119">
        <v>40</v>
      </c>
      <c r="E1411" s="121">
        <f t="shared" si="42"/>
        <v>1.1764705882352942</v>
      </c>
    </row>
    <row r="1412" spans="1:5">
      <c r="A1412" s="118">
        <v>434187</v>
      </c>
      <c r="B1412" s="119">
        <v>34</v>
      </c>
      <c r="C1412" s="120">
        <f t="shared" si="43"/>
        <v>94.444444444444443</v>
      </c>
      <c r="D1412" s="119">
        <v>40</v>
      </c>
      <c r="E1412" s="121">
        <f t="shared" ref="E1412:E1475" si="44">D1412/B1412</f>
        <v>1.1764705882352942</v>
      </c>
    </row>
    <row r="1413" spans="1:5">
      <c r="A1413" s="118">
        <v>431216</v>
      </c>
      <c r="B1413" s="119">
        <v>33</v>
      </c>
      <c r="C1413" s="120">
        <f t="shared" ref="C1413:C1476" si="45">B1413*100/36</f>
        <v>91.666666666666671</v>
      </c>
      <c r="D1413" s="119">
        <v>39</v>
      </c>
      <c r="E1413" s="121">
        <f t="shared" si="44"/>
        <v>1.1818181818181819</v>
      </c>
    </row>
    <row r="1414" spans="1:5">
      <c r="A1414" s="118">
        <v>431560</v>
      </c>
      <c r="B1414" s="119">
        <v>33</v>
      </c>
      <c r="C1414" s="120">
        <f t="shared" si="45"/>
        <v>91.666666666666671</v>
      </c>
      <c r="D1414" s="119">
        <v>39</v>
      </c>
      <c r="E1414" s="121">
        <f t="shared" si="44"/>
        <v>1.1818181818181819</v>
      </c>
    </row>
    <row r="1415" spans="1:5">
      <c r="A1415" s="118">
        <v>431686</v>
      </c>
      <c r="B1415" s="119">
        <v>33</v>
      </c>
      <c r="C1415" s="120">
        <f t="shared" si="45"/>
        <v>91.666666666666671</v>
      </c>
      <c r="D1415" s="119">
        <v>39</v>
      </c>
      <c r="E1415" s="121">
        <f t="shared" si="44"/>
        <v>1.1818181818181819</v>
      </c>
    </row>
    <row r="1416" spans="1:5">
      <c r="A1416" s="118">
        <v>432293</v>
      </c>
      <c r="B1416" s="119">
        <v>33</v>
      </c>
      <c r="C1416" s="120">
        <f t="shared" si="45"/>
        <v>91.666666666666671</v>
      </c>
      <c r="D1416" s="119">
        <v>39</v>
      </c>
      <c r="E1416" s="121">
        <f t="shared" si="44"/>
        <v>1.1818181818181819</v>
      </c>
    </row>
    <row r="1417" spans="1:5">
      <c r="A1417" s="118">
        <v>433048</v>
      </c>
      <c r="B1417" s="119">
        <v>33</v>
      </c>
      <c r="C1417" s="120">
        <f t="shared" si="45"/>
        <v>91.666666666666671</v>
      </c>
      <c r="D1417" s="119">
        <v>39</v>
      </c>
      <c r="E1417" s="121">
        <f t="shared" si="44"/>
        <v>1.1818181818181819</v>
      </c>
    </row>
    <row r="1418" spans="1:5">
      <c r="A1418" s="118">
        <v>433500</v>
      </c>
      <c r="B1418" s="119">
        <v>33</v>
      </c>
      <c r="C1418" s="120">
        <f t="shared" si="45"/>
        <v>91.666666666666671</v>
      </c>
      <c r="D1418" s="119">
        <v>39</v>
      </c>
      <c r="E1418" s="121">
        <f t="shared" si="44"/>
        <v>1.1818181818181819</v>
      </c>
    </row>
    <row r="1419" spans="1:5">
      <c r="A1419" s="118">
        <v>433677</v>
      </c>
      <c r="B1419" s="119">
        <v>33</v>
      </c>
      <c r="C1419" s="120">
        <f t="shared" si="45"/>
        <v>91.666666666666671</v>
      </c>
      <c r="D1419" s="119">
        <v>39</v>
      </c>
      <c r="E1419" s="121">
        <f t="shared" si="44"/>
        <v>1.1818181818181819</v>
      </c>
    </row>
    <row r="1420" spans="1:5">
      <c r="A1420" s="118">
        <v>434334</v>
      </c>
      <c r="B1420" s="119">
        <v>33</v>
      </c>
      <c r="C1420" s="120">
        <f t="shared" si="45"/>
        <v>91.666666666666671</v>
      </c>
      <c r="D1420" s="119">
        <v>39</v>
      </c>
      <c r="E1420" s="121">
        <f t="shared" si="44"/>
        <v>1.1818181818181819</v>
      </c>
    </row>
    <row r="1421" spans="1:5">
      <c r="A1421" s="118">
        <v>434701</v>
      </c>
      <c r="B1421" s="119">
        <v>33</v>
      </c>
      <c r="C1421" s="120">
        <f t="shared" si="45"/>
        <v>91.666666666666671</v>
      </c>
      <c r="D1421" s="119">
        <v>39</v>
      </c>
      <c r="E1421" s="121">
        <f t="shared" si="44"/>
        <v>1.1818181818181819</v>
      </c>
    </row>
    <row r="1422" spans="1:5">
      <c r="A1422" s="118">
        <v>434966</v>
      </c>
      <c r="B1422" s="119">
        <v>33</v>
      </c>
      <c r="C1422" s="120">
        <f t="shared" si="45"/>
        <v>91.666666666666671</v>
      </c>
      <c r="D1422" s="119">
        <v>39</v>
      </c>
      <c r="E1422" s="121">
        <f t="shared" si="44"/>
        <v>1.1818181818181819</v>
      </c>
    </row>
    <row r="1423" spans="1:5">
      <c r="A1423" s="118">
        <v>435161</v>
      </c>
      <c r="B1423" s="119">
        <v>33</v>
      </c>
      <c r="C1423" s="120">
        <f t="shared" si="45"/>
        <v>91.666666666666671</v>
      </c>
      <c r="D1423" s="119">
        <v>39</v>
      </c>
      <c r="E1423" s="121">
        <f t="shared" si="44"/>
        <v>1.1818181818181819</v>
      </c>
    </row>
    <row r="1424" spans="1:5">
      <c r="A1424" s="118">
        <v>431189</v>
      </c>
      <c r="B1424" s="119">
        <v>32</v>
      </c>
      <c r="C1424" s="120">
        <f t="shared" si="45"/>
        <v>88.888888888888886</v>
      </c>
      <c r="D1424" s="119">
        <v>38</v>
      </c>
      <c r="E1424" s="121">
        <f t="shared" si="44"/>
        <v>1.1875</v>
      </c>
    </row>
    <row r="1425" spans="1:5">
      <c r="A1425" s="118">
        <v>432579</v>
      </c>
      <c r="B1425" s="119">
        <v>32</v>
      </c>
      <c r="C1425" s="120">
        <f t="shared" si="45"/>
        <v>88.888888888888886</v>
      </c>
      <c r="D1425" s="119">
        <v>38</v>
      </c>
      <c r="E1425" s="121">
        <f t="shared" si="44"/>
        <v>1.1875</v>
      </c>
    </row>
    <row r="1426" spans="1:5">
      <c r="A1426" s="118">
        <v>432655</v>
      </c>
      <c r="B1426" s="119">
        <v>32</v>
      </c>
      <c r="C1426" s="120">
        <f t="shared" si="45"/>
        <v>88.888888888888886</v>
      </c>
      <c r="D1426" s="119">
        <v>38</v>
      </c>
      <c r="E1426" s="121">
        <f t="shared" si="44"/>
        <v>1.1875</v>
      </c>
    </row>
    <row r="1427" spans="1:5">
      <c r="A1427" s="118">
        <v>432657</v>
      </c>
      <c r="B1427" s="119">
        <v>32</v>
      </c>
      <c r="C1427" s="120">
        <f t="shared" si="45"/>
        <v>88.888888888888886</v>
      </c>
      <c r="D1427" s="119">
        <v>38</v>
      </c>
      <c r="E1427" s="121">
        <f t="shared" si="44"/>
        <v>1.1875</v>
      </c>
    </row>
    <row r="1428" spans="1:5">
      <c r="A1428" s="118">
        <v>432837</v>
      </c>
      <c r="B1428" s="119">
        <v>32</v>
      </c>
      <c r="C1428" s="120">
        <f t="shared" si="45"/>
        <v>88.888888888888886</v>
      </c>
      <c r="D1428" s="119">
        <v>38</v>
      </c>
      <c r="E1428" s="121">
        <f t="shared" si="44"/>
        <v>1.1875</v>
      </c>
    </row>
    <row r="1429" spans="1:5">
      <c r="A1429" s="118">
        <v>434411</v>
      </c>
      <c r="B1429" s="119">
        <v>32</v>
      </c>
      <c r="C1429" s="120">
        <f t="shared" si="45"/>
        <v>88.888888888888886</v>
      </c>
      <c r="D1429" s="119">
        <v>38</v>
      </c>
      <c r="E1429" s="121">
        <f t="shared" si="44"/>
        <v>1.1875</v>
      </c>
    </row>
    <row r="1430" spans="1:5">
      <c r="A1430" s="118">
        <v>434726</v>
      </c>
      <c r="B1430" s="119">
        <v>32</v>
      </c>
      <c r="C1430" s="120">
        <f t="shared" si="45"/>
        <v>88.888888888888886</v>
      </c>
      <c r="D1430" s="119">
        <v>38</v>
      </c>
      <c r="E1430" s="121">
        <f t="shared" si="44"/>
        <v>1.1875</v>
      </c>
    </row>
    <row r="1431" spans="1:5">
      <c r="A1431" s="118">
        <v>431436</v>
      </c>
      <c r="B1431" s="119">
        <v>31</v>
      </c>
      <c r="C1431" s="120">
        <f t="shared" si="45"/>
        <v>86.111111111111114</v>
      </c>
      <c r="D1431" s="119">
        <v>37</v>
      </c>
      <c r="E1431" s="121">
        <f t="shared" si="44"/>
        <v>1.1935483870967742</v>
      </c>
    </row>
    <row r="1432" spans="1:5">
      <c r="A1432" s="118">
        <v>431604</v>
      </c>
      <c r="B1432" s="119">
        <v>31</v>
      </c>
      <c r="C1432" s="120">
        <f t="shared" si="45"/>
        <v>86.111111111111114</v>
      </c>
      <c r="D1432" s="119">
        <v>37</v>
      </c>
      <c r="E1432" s="121">
        <f t="shared" si="44"/>
        <v>1.1935483870967742</v>
      </c>
    </row>
    <row r="1433" spans="1:5">
      <c r="A1433" s="118">
        <v>432622</v>
      </c>
      <c r="B1433" s="119">
        <v>31</v>
      </c>
      <c r="C1433" s="120">
        <f t="shared" si="45"/>
        <v>86.111111111111114</v>
      </c>
      <c r="D1433" s="119">
        <v>37</v>
      </c>
      <c r="E1433" s="121">
        <f t="shared" si="44"/>
        <v>1.1935483870967742</v>
      </c>
    </row>
    <row r="1434" spans="1:5">
      <c r="A1434" s="118">
        <v>433449</v>
      </c>
      <c r="B1434" s="119">
        <v>31</v>
      </c>
      <c r="C1434" s="120">
        <f t="shared" si="45"/>
        <v>86.111111111111114</v>
      </c>
      <c r="D1434" s="119">
        <v>37</v>
      </c>
      <c r="E1434" s="121">
        <f t="shared" si="44"/>
        <v>1.1935483870967742</v>
      </c>
    </row>
    <row r="1435" spans="1:5">
      <c r="A1435" s="118">
        <v>434316</v>
      </c>
      <c r="B1435" s="119">
        <v>31</v>
      </c>
      <c r="C1435" s="120">
        <f t="shared" si="45"/>
        <v>86.111111111111114</v>
      </c>
      <c r="D1435" s="119">
        <v>37</v>
      </c>
      <c r="E1435" s="121">
        <f t="shared" si="44"/>
        <v>1.1935483870967742</v>
      </c>
    </row>
    <row r="1436" spans="1:5">
      <c r="A1436" s="118">
        <v>431203</v>
      </c>
      <c r="B1436" s="119">
        <v>36</v>
      </c>
      <c r="C1436" s="120">
        <f t="shared" si="45"/>
        <v>100</v>
      </c>
      <c r="D1436" s="119">
        <v>43</v>
      </c>
      <c r="E1436" s="121">
        <f t="shared" si="44"/>
        <v>1.1944444444444444</v>
      </c>
    </row>
    <row r="1437" spans="1:5">
      <c r="A1437" s="118">
        <v>431343</v>
      </c>
      <c r="B1437" s="119">
        <v>36</v>
      </c>
      <c r="C1437" s="120">
        <f t="shared" si="45"/>
        <v>100</v>
      </c>
      <c r="D1437" s="119">
        <v>43</v>
      </c>
      <c r="E1437" s="121">
        <f t="shared" si="44"/>
        <v>1.1944444444444444</v>
      </c>
    </row>
    <row r="1438" spans="1:5">
      <c r="A1438" s="118">
        <v>431448</v>
      </c>
      <c r="B1438" s="119">
        <v>36</v>
      </c>
      <c r="C1438" s="120">
        <f t="shared" si="45"/>
        <v>100</v>
      </c>
      <c r="D1438" s="119">
        <v>43</v>
      </c>
      <c r="E1438" s="121">
        <f t="shared" si="44"/>
        <v>1.1944444444444444</v>
      </c>
    </row>
    <row r="1439" spans="1:5">
      <c r="A1439" s="118">
        <v>431480</v>
      </c>
      <c r="B1439" s="119">
        <v>36</v>
      </c>
      <c r="C1439" s="120">
        <f t="shared" si="45"/>
        <v>100</v>
      </c>
      <c r="D1439" s="119">
        <v>43</v>
      </c>
      <c r="E1439" s="121">
        <f t="shared" si="44"/>
        <v>1.1944444444444444</v>
      </c>
    </row>
    <row r="1440" spans="1:5">
      <c r="A1440" s="118">
        <v>431537</v>
      </c>
      <c r="B1440" s="119">
        <v>36</v>
      </c>
      <c r="C1440" s="120">
        <f t="shared" si="45"/>
        <v>100</v>
      </c>
      <c r="D1440" s="119">
        <v>43</v>
      </c>
      <c r="E1440" s="121">
        <f t="shared" si="44"/>
        <v>1.1944444444444444</v>
      </c>
    </row>
    <row r="1441" spans="1:5">
      <c r="A1441" s="118">
        <v>431540</v>
      </c>
      <c r="B1441" s="119">
        <v>36</v>
      </c>
      <c r="C1441" s="120">
        <f t="shared" si="45"/>
        <v>100</v>
      </c>
      <c r="D1441" s="119">
        <v>43</v>
      </c>
      <c r="E1441" s="121">
        <f t="shared" si="44"/>
        <v>1.1944444444444444</v>
      </c>
    </row>
    <row r="1442" spans="1:5">
      <c r="A1442" s="118">
        <v>431561</v>
      </c>
      <c r="B1442" s="119">
        <v>36</v>
      </c>
      <c r="C1442" s="120">
        <f t="shared" si="45"/>
        <v>100</v>
      </c>
      <c r="D1442" s="119">
        <v>43</v>
      </c>
      <c r="E1442" s="121">
        <f t="shared" si="44"/>
        <v>1.1944444444444444</v>
      </c>
    </row>
    <row r="1443" spans="1:5">
      <c r="A1443" s="118">
        <v>431566</v>
      </c>
      <c r="B1443" s="119">
        <v>36</v>
      </c>
      <c r="C1443" s="120">
        <f t="shared" si="45"/>
        <v>100</v>
      </c>
      <c r="D1443" s="119">
        <v>43</v>
      </c>
      <c r="E1443" s="121">
        <f t="shared" si="44"/>
        <v>1.1944444444444444</v>
      </c>
    </row>
    <row r="1444" spans="1:5">
      <c r="A1444" s="118">
        <v>431577</v>
      </c>
      <c r="B1444" s="119">
        <v>36</v>
      </c>
      <c r="C1444" s="120">
        <f t="shared" si="45"/>
        <v>100</v>
      </c>
      <c r="D1444" s="119">
        <v>43</v>
      </c>
      <c r="E1444" s="121">
        <f t="shared" si="44"/>
        <v>1.1944444444444444</v>
      </c>
    </row>
    <row r="1445" spans="1:5">
      <c r="A1445" s="118">
        <v>431671</v>
      </c>
      <c r="B1445" s="119">
        <v>36</v>
      </c>
      <c r="C1445" s="120">
        <f t="shared" si="45"/>
        <v>100</v>
      </c>
      <c r="D1445" s="119">
        <v>43</v>
      </c>
      <c r="E1445" s="121">
        <f t="shared" si="44"/>
        <v>1.1944444444444444</v>
      </c>
    </row>
    <row r="1446" spans="1:5">
      <c r="A1446" s="118">
        <v>431680</v>
      </c>
      <c r="B1446" s="119">
        <v>36</v>
      </c>
      <c r="C1446" s="120">
        <f t="shared" si="45"/>
        <v>100</v>
      </c>
      <c r="D1446" s="119">
        <v>43</v>
      </c>
      <c r="E1446" s="121">
        <f t="shared" si="44"/>
        <v>1.1944444444444444</v>
      </c>
    </row>
    <row r="1447" spans="1:5">
      <c r="A1447" s="118">
        <v>431698</v>
      </c>
      <c r="B1447" s="119">
        <v>36</v>
      </c>
      <c r="C1447" s="120">
        <f t="shared" si="45"/>
        <v>100</v>
      </c>
      <c r="D1447" s="119">
        <v>43</v>
      </c>
      <c r="E1447" s="121">
        <f t="shared" si="44"/>
        <v>1.1944444444444444</v>
      </c>
    </row>
    <row r="1448" spans="1:5">
      <c r="A1448" s="118">
        <v>431757</v>
      </c>
      <c r="B1448" s="119">
        <v>36</v>
      </c>
      <c r="C1448" s="120">
        <f t="shared" si="45"/>
        <v>100</v>
      </c>
      <c r="D1448" s="119">
        <v>43</v>
      </c>
      <c r="E1448" s="121">
        <f t="shared" si="44"/>
        <v>1.1944444444444444</v>
      </c>
    </row>
    <row r="1449" spans="1:5">
      <c r="A1449" s="118">
        <v>431769</v>
      </c>
      <c r="B1449" s="119">
        <v>36</v>
      </c>
      <c r="C1449" s="120">
        <f t="shared" si="45"/>
        <v>100</v>
      </c>
      <c r="D1449" s="119">
        <v>43</v>
      </c>
      <c r="E1449" s="121">
        <f t="shared" si="44"/>
        <v>1.1944444444444444</v>
      </c>
    </row>
    <row r="1450" spans="1:5">
      <c r="A1450" s="118">
        <v>431956</v>
      </c>
      <c r="B1450" s="119">
        <v>36</v>
      </c>
      <c r="C1450" s="120">
        <f t="shared" si="45"/>
        <v>100</v>
      </c>
      <c r="D1450" s="119">
        <v>43</v>
      </c>
      <c r="E1450" s="121">
        <f t="shared" si="44"/>
        <v>1.1944444444444444</v>
      </c>
    </row>
    <row r="1451" spans="1:5">
      <c r="A1451" s="118">
        <v>431987</v>
      </c>
      <c r="B1451" s="119">
        <v>36</v>
      </c>
      <c r="C1451" s="120">
        <f t="shared" si="45"/>
        <v>100</v>
      </c>
      <c r="D1451" s="119">
        <v>43</v>
      </c>
      <c r="E1451" s="121">
        <f t="shared" si="44"/>
        <v>1.1944444444444444</v>
      </c>
    </row>
    <row r="1452" spans="1:5">
      <c r="A1452" s="118">
        <v>432094</v>
      </c>
      <c r="B1452" s="119">
        <v>36</v>
      </c>
      <c r="C1452" s="120">
        <f t="shared" si="45"/>
        <v>100</v>
      </c>
      <c r="D1452" s="119">
        <v>43</v>
      </c>
      <c r="E1452" s="121">
        <f t="shared" si="44"/>
        <v>1.1944444444444444</v>
      </c>
    </row>
    <row r="1453" spans="1:5">
      <c r="A1453" s="118">
        <v>432122</v>
      </c>
      <c r="B1453" s="119">
        <v>36</v>
      </c>
      <c r="C1453" s="120">
        <f t="shared" si="45"/>
        <v>100</v>
      </c>
      <c r="D1453" s="119">
        <v>43</v>
      </c>
      <c r="E1453" s="121">
        <f t="shared" si="44"/>
        <v>1.1944444444444444</v>
      </c>
    </row>
    <row r="1454" spans="1:5">
      <c r="A1454" s="118">
        <v>432175</v>
      </c>
      <c r="B1454" s="119">
        <v>36</v>
      </c>
      <c r="C1454" s="120">
        <f t="shared" si="45"/>
        <v>100</v>
      </c>
      <c r="D1454" s="119">
        <v>43</v>
      </c>
      <c r="E1454" s="121">
        <f t="shared" si="44"/>
        <v>1.1944444444444444</v>
      </c>
    </row>
    <row r="1455" spans="1:5">
      <c r="A1455" s="118">
        <v>432214</v>
      </c>
      <c r="B1455" s="119">
        <v>36</v>
      </c>
      <c r="C1455" s="120">
        <f t="shared" si="45"/>
        <v>100</v>
      </c>
      <c r="D1455" s="119">
        <v>43</v>
      </c>
      <c r="E1455" s="121">
        <f t="shared" si="44"/>
        <v>1.1944444444444444</v>
      </c>
    </row>
    <row r="1456" spans="1:5">
      <c r="A1456" s="118">
        <v>432352</v>
      </c>
      <c r="B1456" s="119">
        <v>36</v>
      </c>
      <c r="C1456" s="120">
        <f t="shared" si="45"/>
        <v>100</v>
      </c>
      <c r="D1456" s="119">
        <v>43</v>
      </c>
      <c r="E1456" s="121">
        <f t="shared" si="44"/>
        <v>1.1944444444444444</v>
      </c>
    </row>
    <row r="1457" spans="1:5">
      <c r="A1457" s="118">
        <v>432451</v>
      </c>
      <c r="B1457" s="119">
        <v>36</v>
      </c>
      <c r="C1457" s="120">
        <f t="shared" si="45"/>
        <v>100</v>
      </c>
      <c r="D1457" s="119">
        <v>43</v>
      </c>
      <c r="E1457" s="121">
        <f t="shared" si="44"/>
        <v>1.1944444444444444</v>
      </c>
    </row>
    <row r="1458" spans="1:5">
      <c r="A1458" s="118">
        <v>432568</v>
      </c>
      <c r="B1458" s="119">
        <v>36</v>
      </c>
      <c r="C1458" s="120">
        <f t="shared" si="45"/>
        <v>100</v>
      </c>
      <c r="D1458" s="119">
        <v>43</v>
      </c>
      <c r="E1458" s="121">
        <f t="shared" si="44"/>
        <v>1.1944444444444444</v>
      </c>
    </row>
    <row r="1459" spans="1:5">
      <c r="A1459" s="118">
        <v>432636</v>
      </c>
      <c r="B1459" s="119">
        <v>36</v>
      </c>
      <c r="C1459" s="120">
        <f t="shared" si="45"/>
        <v>100</v>
      </c>
      <c r="D1459" s="119">
        <v>43</v>
      </c>
      <c r="E1459" s="121">
        <f t="shared" si="44"/>
        <v>1.1944444444444444</v>
      </c>
    </row>
    <row r="1460" spans="1:5">
      <c r="A1460" s="118">
        <v>432748</v>
      </c>
      <c r="B1460" s="119">
        <v>36</v>
      </c>
      <c r="C1460" s="120">
        <f t="shared" si="45"/>
        <v>100</v>
      </c>
      <c r="D1460" s="119">
        <v>43</v>
      </c>
      <c r="E1460" s="121">
        <f t="shared" si="44"/>
        <v>1.1944444444444444</v>
      </c>
    </row>
    <row r="1461" spans="1:5">
      <c r="A1461" s="118">
        <v>432783</v>
      </c>
      <c r="B1461" s="119">
        <v>36</v>
      </c>
      <c r="C1461" s="120">
        <f t="shared" si="45"/>
        <v>100</v>
      </c>
      <c r="D1461" s="119">
        <v>43</v>
      </c>
      <c r="E1461" s="121">
        <f t="shared" si="44"/>
        <v>1.1944444444444444</v>
      </c>
    </row>
    <row r="1462" spans="1:5">
      <c r="A1462" s="118">
        <v>432788</v>
      </c>
      <c r="B1462" s="119">
        <v>36</v>
      </c>
      <c r="C1462" s="120">
        <f t="shared" si="45"/>
        <v>100</v>
      </c>
      <c r="D1462" s="119">
        <v>43</v>
      </c>
      <c r="E1462" s="121">
        <f t="shared" si="44"/>
        <v>1.1944444444444444</v>
      </c>
    </row>
    <row r="1463" spans="1:5">
      <c r="A1463" s="118">
        <v>432815</v>
      </c>
      <c r="B1463" s="119">
        <v>36</v>
      </c>
      <c r="C1463" s="120">
        <f t="shared" si="45"/>
        <v>100</v>
      </c>
      <c r="D1463" s="119">
        <v>43</v>
      </c>
      <c r="E1463" s="121">
        <f t="shared" si="44"/>
        <v>1.1944444444444444</v>
      </c>
    </row>
    <row r="1464" spans="1:5">
      <c r="A1464" s="118">
        <v>432871</v>
      </c>
      <c r="B1464" s="119">
        <v>36</v>
      </c>
      <c r="C1464" s="120">
        <f t="shared" si="45"/>
        <v>100</v>
      </c>
      <c r="D1464" s="119">
        <v>43</v>
      </c>
      <c r="E1464" s="121">
        <f t="shared" si="44"/>
        <v>1.1944444444444444</v>
      </c>
    </row>
    <row r="1465" spans="1:5">
      <c r="A1465" s="118">
        <v>433125</v>
      </c>
      <c r="B1465" s="119">
        <v>36</v>
      </c>
      <c r="C1465" s="120">
        <f t="shared" si="45"/>
        <v>100</v>
      </c>
      <c r="D1465" s="119">
        <v>43</v>
      </c>
      <c r="E1465" s="121">
        <f t="shared" si="44"/>
        <v>1.1944444444444444</v>
      </c>
    </row>
    <row r="1466" spans="1:5">
      <c r="A1466" s="118">
        <v>433142</v>
      </c>
      <c r="B1466" s="119">
        <v>36</v>
      </c>
      <c r="C1466" s="120">
        <f t="shared" si="45"/>
        <v>100</v>
      </c>
      <c r="D1466" s="119">
        <v>43</v>
      </c>
      <c r="E1466" s="121">
        <f t="shared" si="44"/>
        <v>1.1944444444444444</v>
      </c>
    </row>
    <row r="1467" spans="1:5">
      <c r="A1467" s="118">
        <v>433155</v>
      </c>
      <c r="B1467" s="119">
        <v>36</v>
      </c>
      <c r="C1467" s="120">
        <f t="shared" si="45"/>
        <v>100</v>
      </c>
      <c r="D1467" s="119">
        <v>43</v>
      </c>
      <c r="E1467" s="121">
        <f t="shared" si="44"/>
        <v>1.1944444444444444</v>
      </c>
    </row>
    <row r="1468" spans="1:5">
      <c r="A1468" s="118">
        <v>433198</v>
      </c>
      <c r="B1468" s="119">
        <v>36</v>
      </c>
      <c r="C1468" s="120">
        <f t="shared" si="45"/>
        <v>100</v>
      </c>
      <c r="D1468" s="119">
        <v>43</v>
      </c>
      <c r="E1468" s="121">
        <f t="shared" si="44"/>
        <v>1.1944444444444444</v>
      </c>
    </row>
    <row r="1469" spans="1:5">
      <c r="A1469" s="118">
        <v>433327</v>
      </c>
      <c r="B1469" s="119">
        <v>36</v>
      </c>
      <c r="C1469" s="120">
        <f t="shared" si="45"/>
        <v>100</v>
      </c>
      <c r="D1469" s="119">
        <v>43</v>
      </c>
      <c r="E1469" s="121">
        <f t="shared" si="44"/>
        <v>1.1944444444444444</v>
      </c>
    </row>
    <row r="1470" spans="1:5">
      <c r="A1470" s="118">
        <v>433528</v>
      </c>
      <c r="B1470" s="119">
        <v>36</v>
      </c>
      <c r="C1470" s="120">
        <f t="shared" si="45"/>
        <v>100</v>
      </c>
      <c r="D1470" s="119">
        <v>43</v>
      </c>
      <c r="E1470" s="121">
        <f t="shared" si="44"/>
        <v>1.1944444444444444</v>
      </c>
    </row>
    <row r="1471" spans="1:5">
      <c r="A1471" s="118">
        <v>433540</v>
      </c>
      <c r="B1471" s="119">
        <v>36</v>
      </c>
      <c r="C1471" s="120">
        <f t="shared" si="45"/>
        <v>100</v>
      </c>
      <c r="D1471" s="119">
        <v>43</v>
      </c>
      <c r="E1471" s="121">
        <f t="shared" si="44"/>
        <v>1.1944444444444444</v>
      </c>
    </row>
    <row r="1472" spans="1:5">
      <c r="A1472" s="118">
        <v>433568</v>
      </c>
      <c r="B1472" s="119">
        <v>36</v>
      </c>
      <c r="C1472" s="120">
        <f t="shared" si="45"/>
        <v>100</v>
      </c>
      <c r="D1472" s="119">
        <v>43</v>
      </c>
      <c r="E1472" s="121">
        <f t="shared" si="44"/>
        <v>1.1944444444444444</v>
      </c>
    </row>
    <row r="1473" spans="1:5">
      <c r="A1473" s="118">
        <v>433579</v>
      </c>
      <c r="B1473" s="119">
        <v>36</v>
      </c>
      <c r="C1473" s="120">
        <f t="shared" si="45"/>
        <v>100</v>
      </c>
      <c r="D1473" s="119">
        <v>43</v>
      </c>
      <c r="E1473" s="121">
        <f t="shared" si="44"/>
        <v>1.1944444444444444</v>
      </c>
    </row>
    <row r="1474" spans="1:5">
      <c r="A1474" s="118">
        <v>433614</v>
      </c>
      <c r="B1474" s="119">
        <v>36</v>
      </c>
      <c r="C1474" s="120">
        <f t="shared" si="45"/>
        <v>100</v>
      </c>
      <c r="D1474" s="119">
        <v>43</v>
      </c>
      <c r="E1474" s="121">
        <f t="shared" si="44"/>
        <v>1.1944444444444444</v>
      </c>
    </row>
    <row r="1475" spans="1:5">
      <c r="A1475" s="118">
        <v>433638</v>
      </c>
      <c r="B1475" s="119">
        <v>36</v>
      </c>
      <c r="C1475" s="120">
        <f t="shared" si="45"/>
        <v>100</v>
      </c>
      <c r="D1475" s="119">
        <v>43</v>
      </c>
      <c r="E1475" s="121">
        <f t="shared" si="44"/>
        <v>1.1944444444444444</v>
      </c>
    </row>
    <row r="1476" spans="1:5">
      <c r="A1476" s="118">
        <v>433673</v>
      </c>
      <c r="B1476" s="119">
        <v>36</v>
      </c>
      <c r="C1476" s="120">
        <f t="shared" si="45"/>
        <v>100</v>
      </c>
      <c r="D1476" s="119">
        <v>43</v>
      </c>
      <c r="E1476" s="121">
        <f t="shared" ref="E1476:E1539" si="46">D1476/B1476</f>
        <v>1.1944444444444444</v>
      </c>
    </row>
    <row r="1477" spans="1:5">
      <c r="A1477" s="118">
        <v>433825</v>
      </c>
      <c r="B1477" s="119">
        <v>36</v>
      </c>
      <c r="C1477" s="120">
        <f t="shared" ref="C1477:C1540" si="47">B1477*100/36</f>
        <v>100</v>
      </c>
      <c r="D1477" s="119">
        <v>43</v>
      </c>
      <c r="E1477" s="121">
        <f t="shared" si="46"/>
        <v>1.1944444444444444</v>
      </c>
    </row>
    <row r="1478" spans="1:5">
      <c r="A1478" s="118">
        <v>433952</v>
      </c>
      <c r="B1478" s="119">
        <v>36</v>
      </c>
      <c r="C1478" s="120">
        <f t="shared" si="47"/>
        <v>100</v>
      </c>
      <c r="D1478" s="119">
        <v>43</v>
      </c>
      <c r="E1478" s="121">
        <f t="shared" si="46"/>
        <v>1.1944444444444444</v>
      </c>
    </row>
    <row r="1479" spans="1:5">
      <c r="A1479" s="118">
        <v>433956</v>
      </c>
      <c r="B1479" s="119">
        <v>36</v>
      </c>
      <c r="C1479" s="120">
        <f t="shared" si="47"/>
        <v>100</v>
      </c>
      <c r="D1479" s="119">
        <v>43</v>
      </c>
      <c r="E1479" s="121">
        <f t="shared" si="46"/>
        <v>1.1944444444444444</v>
      </c>
    </row>
    <row r="1480" spans="1:5">
      <c r="A1480" s="118">
        <v>433957</v>
      </c>
      <c r="B1480" s="119">
        <v>36</v>
      </c>
      <c r="C1480" s="120">
        <f t="shared" si="47"/>
        <v>100</v>
      </c>
      <c r="D1480" s="119">
        <v>43</v>
      </c>
      <c r="E1480" s="121">
        <f t="shared" si="46"/>
        <v>1.1944444444444444</v>
      </c>
    </row>
    <row r="1481" spans="1:5">
      <c r="A1481" s="118">
        <v>433971</v>
      </c>
      <c r="B1481" s="119">
        <v>36</v>
      </c>
      <c r="C1481" s="120">
        <f t="shared" si="47"/>
        <v>100</v>
      </c>
      <c r="D1481" s="119">
        <v>43</v>
      </c>
      <c r="E1481" s="121">
        <f t="shared" si="46"/>
        <v>1.1944444444444444</v>
      </c>
    </row>
    <row r="1482" spans="1:5">
      <c r="A1482" s="118">
        <v>434003</v>
      </c>
      <c r="B1482" s="119">
        <v>36</v>
      </c>
      <c r="C1482" s="120">
        <f t="shared" si="47"/>
        <v>100</v>
      </c>
      <c r="D1482" s="119">
        <v>43</v>
      </c>
      <c r="E1482" s="121">
        <f t="shared" si="46"/>
        <v>1.1944444444444444</v>
      </c>
    </row>
    <row r="1483" spans="1:5">
      <c r="A1483" s="118">
        <v>434028</v>
      </c>
      <c r="B1483" s="119">
        <v>36</v>
      </c>
      <c r="C1483" s="120">
        <f t="shared" si="47"/>
        <v>100</v>
      </c>
      <c r="D1483" s="119">
        <v>43</v>
      </c>
      <c r="E1483" s="121">
        <f t="shared" si="46"/>
        <v>1.1944444444444444</v>
      </c>
    </row>
    <row r="1484" spans="1:5">
      <c r="A1484" s="118">
        <v>434101</v>
      </c>
      <c r="B1484" s="119">
        <v>36</v>
      </c>
      <c r="C1484" s="120">
        <f t="shared" si="47"/>
        <v>100</v>
      </c>
      <c r="D1484" s="119">
        <v>43</v>
      </c>
      <c r="E1484" s="121">
        <f t="shared" si="46"/>
        <v>1.1944444444444444</v>
      </c>
    </row>
    <row r="1485" spans="1:5">
      <c r="A1485" s="118">
        <v>434115</v>
      </c>
      <c r="B1485" s="119">
        <v>36</v>
      </c>
      <c r="C1485" s="120">
        <f t="shared" si="47"/>
        <v>100</v>
      </c>
      <c r="D1485" s="119">
        <v>43</v>
      </c>
      <c r="E1485" s="121">
        <f t="shared" si="46"/>
        <v>1.1944444444444444</v>
      </c>
    </row>
    <row r="1486" spans="1:5">
      <c r="A1486" s="118">
        <v>434135</v>
      </c>
      <c r="B1486" s="119">
        <v>36</v>
      </c>
      <c r="C1486" s="120">
        <f t="shared" si="47"/>
        <v>100</v>
      </c>
      <c r="D1486" s="119">
        <v>43</v>
      </c>
      <c r="E1486" s="121">
        <f t="shared" si="46"/>
        <v>1.1944444444444444</v>
      </c>
    </row>
    <row r="1487" spans="1:5">
      <c r="A1487" s="118">
        <v>434164</v>
      </c>
      <c r="B1487" s="119">
        <v>36</v>
      </c>
      <c r="C1487" s="120">
        <f t="shared" si="47"/>
        <v>100</v>
      </c>
      <c r="D1487" s="119">
        <v>43</v>
      </c>
      <c r="E1487" s="121">
        <f t="shared" si="46"/>
        <v>1.1944444444444444</v>
      </c>
    </row>
    <row r="1488" spans="1:5">
      <c r="A1488" s="118">
        <v>434293</v>
      </c>
      <c r="B1488" s="119">
        <v>36</v>
      </c>
      <c r="C1488" s="120">
        <f t="shared" si="47"/>
        <v>100</v>
      </c>
      <c r="D1488" s="119">
        <v>43</v>
      </c>
      <c r="E1488" s="121">
        <f t="shared" si="46"/>
        <v>1.1944444444444444</v>
      </c>
    </row>
    <row r="1489" spans="1:5">
      <c r="A1489" s="118">
        <v>434335</v>
      </c>
      <c r="B1489" s="119">
        <v>36</v>
      </c>
      <c r="C1489" s="120">
        <f t="shared" si="47"/>
        <v>100</v>
      </c>
      <c r="D1489" s="119">
        <v>43</v>
      </c>
      <c r="E1489" s="121">
        <f t="shared" si="46"/>
        <v>1.1944444444444444</v>
      </c>
    </row>
    <row r="1490" spans="1:5">
      <c r="A1490" s="118">
        <v>434372</v>
      </c>
      <c r="B1490" s="119">
        <v>36</v>
      </c>
      <c r="C1490" s="120">
        <f t="shared" si="47"/>
        <v>100</v>
      </c>
      <c r="D1490" s="119">
        <v>43</v>
      </c>
      <c r="E1490" s="121">
        <f t="shared" si="46"/>
        <v>1.1944444444444444</v>
      </c>
    </row>
    <row r="1491" spans="1:5">
      <c r="A1491" s="118">
        <v>434387</v>
      </c>
      <c r="B1491" s="119">
        <v>36</v>
      </c>
      <c r="C1491" s="120">
        <f t="shared" si="47"/>
        <v>100</v>
      </c>
      <c r="D1491" s="119">
        <v>43</v>
      </c>
      <c r="E1491" s="121">
        <f t="shared" si="46"/>
        <v>1.1944444444444444</v>
      </c>
    </row>
    <row r="1492" spans="1:5">
      <c r="A1492" s="118">
        <v>434516</v>
      </c>
      <c r="B1492" s="119">
        <v>36</v>
      </c>
      <c r="C1492" s="120">
        <f t="shared" si="47"/>
        <v>100</v>
      </c>
      <c r="D1492" s="119">
        <v>43</v>
      </c>
      <c r="E1492" s="121">
        <f t="shared" si="46"/>
        <v>1.1944444444444444</v>
      </c>
    </row>
    <row r="1493" spans="1:5">
      <c r="A1493" s="118">
        <v>434547</v>
      </c>
      <c r="B1493" s="119">
        <v>36</v>
      </c>
      <c r="C1493" s="120">
        <f t="shared" si="47"/>
        <v>100</v>
      </c>
      <c r="D1493" s="119">
        <v>43</v>
      </c>
      <c r="E1493" s="121">
        <f t="shared" si="46"/>
        <v>1.1944444444444444</v>
      </c>
    </row>
    <row r="1494" spans="1:5">
      <c r="A1494" s="118">
        <v>434558</v>
      </c>
      <c r="B1494" s="119">
        <v>36</v>
      </c>
      <c r="C1494" s="120">
        <f t="shared" si="47"/>
        <v>100</v>
      </c>
      <c r="D1494" s="119">
        <v>43</v>
      </c>
      <c r="E1494" s="121">
        <f t="shared" si="46"/>
        <v>1.1944444444444444</v>
      </c>
    </row>
    <row r="1495" spans="1:5">
      <c r="A1495" s="118">
        <v>434572</v>
      </c>
      <c r="B1495" s="119">
        <v>36</v>
      </c>
      <c r="C1495" s="120">
        <f t="shared" si="47"/>
        <v>100</v>
      </c>
      <c r="D1495" s="119">
        <v>43</v>
      </c>
      <c r="E1495" s="121">
        <f t="shared" si="46"/>
        <v>1.1944444444444444</v>
      </c>
    </row>
    <row r="1496" spans="1:5">
      <c r="A1496" s="118">
        <v>434576</v>
      </c>
      <c r="B1496" s="119">
        <v>36</v>
      </c>
      <c r="C1496" s="120">
        <f t="shared" si="47"/>
        <v>100</v>
      </c>
      <c r="D1496" s="119">
        <v>43</v>
      </c>
      <c r="E1496" s="121">
        <f t="shared" si="46"/>
        <v>1.1944444444444444</v>
      </c>
    </row>
    <row r="1497" spans="1:5">
      <c r="A1497" s="118">
        <v>434675</v>
      </c>
      <c r="B1497" s="119">
        <v>36</v>
      </c>
      <c r="C1497" s="120">
        <f t="shared" si="47"/>
        <v>100</v>
      </c>
      <c r="D1497" s="119">
        <v>43</v>
      </c>
      <c r="E1497" s="121">
        <f t="shared" si="46"/>
        <v>1.1944444444444444</v>
      </c>
    </row>
    <row r="1498" spans="1:5">
      <c r="A1498" s="118">
        <v>434705</v>
      </c>
      <c r="B1498" s="119">
        <v>36</v>
      </c>
      <c r="C1498" s="120">
        <f t="shared" si="47"/>
        <v>100</v>
      </c>
      <c r="D1498" s="119">
        <v>43</v>
      </c>
      <c r="E1498" s="121">
        <f t="shared" si="46"/>
        <v>1.1944444444444444</v>
      </c>
    </row>
    <row r="1499" spans="1:5">
      <c r="A1499" s="118">
        <v>434707</v>
      </c>
      <c r="B1499" s="119">
        <v>36</v>
      </c>
      <c r="C1499" s="120">
        <f t="shared" si="47"/>
        <v>100</v>
      </c>
      <c r="D1499" s="119">
        <v>43</v>
      </c>
      <c r="E1499" s="121">
        <f t="shared" si="46"/>
        <v>1.1944444444444444</v>
      </c>
    </row>
    <row r="1500" spans="1:5">
      <c r="A1500" s="118">
        <v>434788</v>
      </c>
      <c r="B1500" s="119">
        <v>36</v>
      </c>
      <c r="C1500" s="120">
        <f t="shared" si="47"/>
        <v>100</v>
      </c>
      <c r="D1500" s="119">
        <v>43</v>
      </c>
      <c r="E1500" s="121">
        <f t="shared" si="46"/>
        <v>1.1944444444444444</v>
      </c>
    </row>
    <row r="1501" spans="1:5">
      <c r="A1501" s="118">
        <v>434848</v>
      </c>
      <c r="B1501" s="119">
        <v>36</v>
      </c>
      <c r="C1501" s="120">
        <f t="shared" si="47"/>
        <v>100</v>
      </c>
      <c r="D1501" s="119">
        <v>43</v>
      </c>
      <c r="E1501" s="121">
        <f t="shared" si="46"/>
        <v>1.1944444444444444</v>
      </c>
    </row>
    <row r="1502" spans="1:5">
      <c r="A1502" s="118">
        <v>434855</v>
      </c>
      <c r="B1502" s="119">
        <v>36</v>
      </c>
      <c r="C1502" s="120">
        <f t="shared" si="47"/>
        <v>100</v>
      </c>
      <c r="D1502" s="119">
        <v>43</v>
      </c>
      <c r="E1502" s="121">
        <f t="shared" si="46"/>
        <v>1.1944444444444444</v>
      </c>
    </row>
    <row r="1503" spans="1:5">
      <c r="A1503" s="118">
        <v>434998</v>
      </c>
      <c r="B1503" s="119">
        <v>36</v>
      </c>
      <c r="C1503" s="120">
        <f t="shared" si="47"/>
        <v>100</v>
      </c>
      <c r="D1503" s="119">
        <v>43</v>
      </c>
      <c r="E1503" s="121">
        <f t="shared" si="46"/>
        <v>1.1944444444444444</v>
      </c>
    </row>
    <row r="1504" spans="1:5">
      <c r="A1504" s="118">
        <v>435030</v>
      </c>
      <c r="B1504" s="119">
        <v>36</v>
      </c>
      <c r="C1504" s="120">
        <f t="shared" si="47"/>
        <v>100</v>
      </c>
      <c r="D1504" s="119">
        <v>43</v>
      </c>
      <c r="E1504" s="121">
        <f t="shared" si="46"/>
        <v>1.1944444444444444</v>
      </c>
    </row>
    <row r="1505" spans="1:5">
      <c r="A1505" s="118">
        <v>435169</v>
      </c>
      <c r="B1505" s="119">
        <v>36</v>
      </c>
      <c r="C1505" s="120">
        <f t="shared" si="47"/>
        <v>100</v>
      </c>
      <c r="D1505" s="119">
        <v>43</v>
      </c>
      <c r="E1505" s="121">
        <f t="shared" si="46"/>
        <v>1.1944444444444444</v>
      </c>
    </row>
    <row r="1506" spans="1:5">
      <c r="A1506" s="118">
        <v>435173</v>
      </c>
      <c r="B1506" s="119">
        <v>36</v>
      </c>
      <c r="C1506" s="120">
        <f t="shared" si="47"/>
        <v>100</v>
      </c>
      <c r="D1506" s="119">
        <v>43</v>
      </c>
      <c r="E1506" s="121">
        <f t="shared" si="46"/>
        <v>1.1944444444444444</v>
      </c>
    </row>
    <row r="1507" spans="1:5">
      <c r="A1507" s="118">
        <v>435202</v>
      </c>
      <c r="B1507" s="119">
        <v>36</v>
      </c>
      <c r="C1507" s="120">
        <f t="shared" si="47"/>
        <v>100</v>
      </c>
      <c r="D1507" s="119">
        <v>43</v>
      </c>
      <c r="E1507" s="121">
        <f t="shared" si="46"/>
        <v>1.1944444444444444</v>
      </c>
    </row>
    <row r="1508" spans="1:5">
      <c r="A1508" s="118">
        <v>435265</v>
      </c>
      <c r="B1508" s="119">
        <v>36</v>
      </c>
      <c r="C1508" s="120">
        <f t="shared" si="47"/>
        <v>100</v>
      </c>
      <c r="D1508" s="119">
        <v>43</v>
      </c>
      <c r="E1508" s="121">
        <f t="shared" si="46"/>
        <v>1.1944444444444444</v>
      </c>
    </row>
    <row r="1509" spans="1:5">
      <c r="A1509" s="118">
        <v>435306</v>
      </c>
      <c r="B1509" s="119">
        <v>36</v>
      </c>
      <c r="C1509" s="120">
        <f t="shared" si="47"/>
        <v>100</v>
      </c>
      <c r="D1509" s="119">
        <v>43</v>
      </c>
      <c r="E1509" s="121">
        <f t="shared" si="46"/>
        <v>1.1944444444444444</v>
      </c>
    </row>
    <row r="1510" spans="1:5">
      <c r="A1510" s="118">
        <v>435322</v>
      </c>
      <c r="B1510" s="119">
        <v>36</v>
      </c>
      <c r="C1510" s="120">
        <f t="shared" si="47"/>
        <v>100</v>
      </c>
      <c r="D1510" s="119">
        <v>43</v>
      </c>
      <c r="E1510" s="121">
        <f t="shared" si="46"/>
        <v>1.1944444444444444</v>
      </c>
    </row>
    <row r="1511" spans="1:5">
      <c r="A1511" s="118">
        <v>431191</v>
      </c>
      <c r="B1511" s="119">
        <v>35</v>
      </c>
      <c r="C1511" s="120">
        <f t="shared" si="47"/>
        <v>97.222222222222229</v>
      </c>
      <c r="D1511" s="119">
        <v>42</v>
      </c>
      <c r="E1511" s="121">
        <f t="shared" si="46"/>
        <v>1.2</v>
      </c>
    </row>
    <row r="1512" spans="1:5">
      <c r="A1512" s="118">
        <v>431613</v>
      </c>
      <c r="B1512" s="119">
        <v>35</v>
      </c>
      <c r="C1512" s="120">
        <f t="shared" si="47"/>
        <v>97.222222222222229</v>
      </c>
      <c r="D1512" s="119">
        <v>42</v>
      </c>
      <c r="E1512" s="121">
        <f t="shared" si="46"/>
        <v>1.2</v>
      </c>
    </row>
    <row r="1513" spans="1:5">
      <c r="A1513" s="118">
        <v>432115</v>
      </c>
      <c r="B1513" s="119">
        <v>35</v>
      </c>
      <c r="C1513" s="120">
        <f t="shared" si="47"/>
        <v>97.222222222222229</v>
      </c>
      <c r="D1513" s="119">
        <v>42</v>
      </c>
      <c r="E1513" s="121">
        <f t="shared" si="46"/>
        <v>1.2</v>
      </c>
    </row>
    <row r="1514" spans="1:5">
      <c r="A1514" s="118">
        <v>432258</v>
      </c>
      <c r="B1514" s="119">
        <v>35</v>
      </c>
      <c r="C1514" s="120">
        <f t="shared" si="47"/>
        <v>97.222222222222229</v>
      </c>
      <c r="D1514" s="119">
        <v>42</v>
      </c>
      <c r="E1514" s="121">
        <f t="shared" si="46"/>
        <v>1.2</v>
      </c>
    </row>
    <row r="1515" spans="1:5">
      <c r="A1515" s="118">
        <v>432350</v>
      </c>
      <c r="B1515" s="119">
        <v>35</v>
      </c>
      <c r="C1515" s="120">
        <f t="shared" si="47"/>
        <v>97.222222222222229</v>
      </c>
      <c r="D1515" s="119">
        <v>42</v>
      </c>
      <c r="E1515" s="121">
        <f t="shared" si="46"/>
        <v>1.2</v>
      </c>
    </row>
    <row r="1516" spans="1:5">
      <c r="A1516" s="118">
        <v>432418</v>
      </c>
      <c r="B1516" s="119">
        <v>35</v>
      </c>
      <c r="C1516" s="120">
        <f t="shared" si="47"/>
        <v>97.222222222222229</v>
      </c>
      <c r="D1516" s="119">
        <v>42</v>
      </c>
      <c r="E1516" s="121">
        <f t="shared" si="46"/>
        <v>1.2</v>
      </c>
    </row>
    <row r="1517" spans="1:5">
      <c r="A1517" s="118">
        <v>432677</v>
      </c>
      <c r="B1517" s="119">
        <v>35</v>
      </c>
      <c r="C1517" s="120">
        <f t="shared" si="47"/>
        <v>97.222222222222229</v>
      </c>
      <c r="D1517" s="119">
        <v>42</v>
      </c>
      <c r="E1517" s="121">
        <f t="shared" si="46"/>
        <v>1.2</v>
      </c>
    </row>
    <row r="1518" spans="1:5">
      <c r="A1518" s="118">
        <v>432716</v>
      </c>
      <c r="B1518" s="119">
        <v>35</v>
      </c>
      <c r="C1518" s="120">
        <f t="shared" si="47"/>
        <v>97.222222222222229</v>
      </c>
      <c r="D1518" s="119">
        <v>42</v>
      </c>
      <c r="E1518" s="121">
        <f t="shared" si="46"/>
        <v>1.2</v>
      </c>
    </row>
    <row r="1519" spans="1:5">
      <c r="A1519" s="118">
        <v>432834</v>
      </c>
      <c r="B1519" s="119">
        <v>35</v>
      </c>
      <c r="C1519" s="120">
        <f t="shared" si="47"/>
        <v>97.222222222222229</v>
      </c>
      <c r="D1519" s="119">
        <v>42</v>
      </c>
      <c r="E1519" s="121">
        <f t="shared" si="46"/>
        <v>1.2</v>
      </c>
    </row>
    <row r="1520" spans="1:5">
      <c r="A1520" s="118">
        <v>432999</v>
      </c>
      <c r="B1520" s="119">
        <v>35</v>
      </c>
      <c r="C1520" s="120">
        <f t="shared" si="47"/>
        <v>97.222222222222229</v>
      </c>
      <c r="D1520" s="119">
        <v>42</v>
      </c>
      <c r="E1520" s="121">
        <f t="shared" si="46"/>
        <v>1.2</v>
      </c>
    </row>
    <row r="1521" spans="1:5">
      <c r="A1521" s="118">
        <v>433447</v>
      </c>
      <c r="B1521" s="119">
        <v>35</v>
      </c>
      <c r="C1521" s="120">
        <f t="shared" si="47"/>
        <v>97.222222222222229</v>
      </c>
      <c r="D1521" s="119">
        <v>42</v>
      </c>
      <c r="E1521" s="121">
        <f t="shared" si="46"/>
        <v>1.2</v>
      </c>
    </row>
    <row r="1522" spans="1:5">
      <c r="A1522" s="118">
        <v>433550</v>
      </c>
      <c r="B1522" s="119">
        <v>35</v>
      </c>
      <c r="C1522" s="120">
        <f t="shared" si="47"/>
        <v>97.222222222222229</v>
      </c>
      <c r="D1522" s="119">
        <v>42</v>
      </c>
      <c r="E1522" s="121">
        <f t="shared" si="46"/>
        <v>1.2</v>
      </c>
    </row>
    <row r="1523" spans="1:5">
      <c r="A1523" s="118">
        <v>433902</v>
      </c>
      <c r="B1523" s="119">
        <v>35</v>
      </c>
      <c r="C1523" s="120">
        <f t="shared" si="47"/>
        <v>97.222222222222229</v>
      </c>
      <c r="D1523" s="119">
        <v>42</v>
      </c>
      <c r="E1523" s="121">
        <f t="shared" si="46"/>
        <v>1.2</v>
      </c>
    </row>
    <row r="1524" spans="1:5">
      <c r="A1524" s="118">
        <v>434009</v>
      </c>
      <c r="B1524" s="119">
        <v>35</v>
      </c>
      <c r="C1524" s="120">
        <f t="shared" si="47"/>
        <v>97.222222222222229</v>
      </c>
      <c r="D1524" s="119">
        <v>42</v>
      </c>
      <c r="E1524" s="121">
        <f t="shared" si="46"/>
        <v>1.2</v>
      </c>
    </row>
    <row r="1525" spans="1:5">
      <c r="A1525" s="118">
        <v>434201</v>
      </c>
      <c r="B1525" s="119">
        <v>35</v>
      </c>
      <c r="C1525" s="120">
        <f t="shared" si="47"/>
        <v>97.222222222222229</v>
      </c>
      <c r="D1525" s="119">
        <v>42</v>
      </c>
      <c r="E1525" s="121">
        <f t="shared" si="46"/>
        <v>1.2</v>
      </c>
    </row>
    <row r="1526" spans="1:5">
      <c r="A1526" s="118">
        <v>435053</v>
      </c>
      <c r="B1526" s="119">
        <v>35</v>
      </c>
      <c r="C1526" s="120">
        <f t="shared" si="47"/>
        <v>97.222222222222229</v>
      </c>
      <c r="D1526" s="119">
        <v>42</v>
      </c>
      <c r="E1526" s="121">
        <f t="shared" si="46"/>
        <v>1.2</v>
      </c>
    </row>
    <row r="1527" spans="1:5">
      <c r="A1527" s="118">
        <v>435143</v>
      </c>
      <c r="B1527" s="119">
        <v>35</v>
      </c>
      <c r="C1527" s="120">
        <f t="shared" si="47"/>
        <v>97.222222222222229</v>
      </c>
      <c r="D1527" s="119">
        <v>42</v>
      </c>
      <c r="E1527" s="121">
        <f t="shared" si="46"/>
        <v>1.2</v>
      </c>
    </row>
    <row r="1528" spans="1:5">
      <c r="A1528" s="118">
        <v>435171</v>
      </c>
      <c r="B1528" s="119">
        <v>35</v>
      </c>
      <c r="C1528" s="120">
        <f t="shared" si="47"/>
        <v>97.222222222222229</v>
      </c>
      <c r="D1528" s="119">
        <v>42</v>
      </c>
      <c r="E1528" s="121">
        <f t="shared" si="46"/>
        <v>1.2</v>
      </c>
    </row>
    <row r="1529" spans="1:5">
      <c r="A1529" s="118">
        <v>435226</v>
      </c>
      <c r="B1529" s="119">
        <v>35</v>
      </c>
      <c r="C1529" s="120">
        <f t="shared" si="47"/>
        <v>97.222222222222229</v>
      </c>
      <c r="D1529" s="119">
        <v>42</v>
      </c>
      <c r="E1529" s="121">
        <f t="shared" si="46"/>
        <v>1.2</v>
      </c>
    </row>
    <row r="1530" spans="1:5">
      <c r="A1530" s="118">
        <v>435234</v>
      </c>
      <c r="B1530" s="119">
        <v>35</v>
      </c>
      <c r="C1530" s="120">
        <f t="shared" si="47"/>
        <v>97.222222222222229</v>
      </c>
      <c r="D1530" s="119">
        <v>42</v>
      </c>
      <c r="E1530" s="121">
        <f t="shared" si="46"/>
        <v>1.2</v>
      </c>
    </row>
    <row r="1531" spans="1:5">
      <c r="A1531" s="118">
        <v>435283</v>
      </c>
      <c r="B1531" s="119">
        <v>35</v>
      </c>
      <c r="C1531" s="120">
        <f t="shared" si="47"/>
        <v>97.222222222222229</v>
      </c>
      <c r="D1531" s="119">
        <v>42</v>
      </c>
      <c r="E1531" s="121">
        <f t="shared" si="46"/>
        <v>1.2</v>
      </c>
    </row>
    <row r="1532" spans="1:5">
      <c r="A1532" s="118">
        <v>431420</v>
      </c>
      <c r="B1532" s="119">
        <v>30</v>
      </c>
      <c r="C1532" s="120">
        <f t="shared" si="47"/>
        <v>83.333333333333329</v>
      </c>
      <c r="D1532" s="119">
        <v>36</v>
      </c>
      <c r="E1532" s="121">
        <f t="shared" si="46"/>
        <v>1.2</v>
      </c>
    </row>
    <row r="1533" spans="1:5">
      <c r="A1533" s="118">
        <v>431644</v>
      </c>
      <c r="B1533" s="119">
        <v>30</v>
      </c>
      <c r="C1533" s="120">
        <f t="shared" si="47"/>
        <v>83.333333333333329</v>
      </c>
      <c r="D1533" s="119">
        <v>36</v>
      </c>
      <c r="E1533" s="121">
        <f t="shared" si="46"/>
        <v>1.2</v>
      </c>
    </row>
    <row r="1534" spans="1:5">
      <c r="A1534" s="118">
        <v>432623</v>
      </c>
      <c r="B1534" s="119">
        <v>30</v>
      </c>
      <c r="C1534" s="120">
        <f t="shared" si="47"/>
        <v>83.333333333333329</v>
      </c>
      <c r="D1534" s="119">
        <v>36</v>
      </c>
      <c r="E1534" s="121">
        <f t="shared" si="46"/>
        <v>1.2</v>
      </c>
    </row>
    <row r="1535" spans="1:5">
      <c r="A1535" s="118">
        <v>432690</v>
      </c>
      <c r="B1535" s="119">
        <v>30</v>
      </c>
      <c r="C1535" s="120">
        <f t="shared" si="47"/>
        <v>83.333333333333329</v>
      </c>
      <c r="D1535" s="119">
        <v>36</v>
      </c>
      <c r="E1535" s="121">
        <f t="shared" si="46"/>
        <v>1.2</v>
      </c>
    </row>
    <row r="1536" spans="1:5">
      <c r="A1536" s="118">
        <v>433010</v>
      </c>
      <c r="B1536" s="119">
        <v>30</v>
      </c>
      <c r="C1536" s="120">
        <f t="shared" si="47"/>
        <v>83.333333333333329</v>
      </c>
      <c r="D1536" s="119">
        <v>36</v>
      </c>
      <c r="E1536" s="121">
        <f t="shared" si="46"/>
        <v>1.2</v>
      </c>
    </row>
    <row r="1537" spans="1:5">
      <c r="A1537" s="118">
        <v>433622</v>
      </c>
      <c r="B1537" s="119">
        <v>30</v>
      </c>
      <c r="C1537" s="120">
        <f t="shared" si="47"/>
        <v>83.333333333333329</v>
      </c>
      <c r="D1537" s="119">
        <v>36</v>
      </c>
      <c r="E1537" s="121">
        <f t="shared" si="46"/>
        <v>1.2</v>
      </c>
    </row>
    <row r="1538" spans="1:5">
      <c r="A1538" s="118">
        <v>431245</v>
      </c>
      <c r="B1538" s="119">
        <v>34</v>
      </c>
      <c r="C1538" s="120">
        <f t="shared" si="47"/>
        <v>94.444444444444443</v>
      </c>
      <c r="D1538" s="119">
        <v>41</v>
      </c>
      <c r="E1538" s="121">
        <f t="shared" si="46"/>
        <v>1.2058823529411764</v>
      </c>
    </row>
    <row r="1539" spans="1:5">
      <c r="A1539" s="118">
        <v>431264</v>
      </c>
      <c r="B1539" s="119">
        <v>34</v>
      </c>
      <c r="C1539" s="120">
        <f t="shared" si="47"/>
        <v>94.444444444444443</v>
      </c>
      <c r="D1539" s="119">
        <v>41</v>
      </c>
      <c r="E1539" s="121">
        <f t="shared" si="46"/>
        <v>1.2058823529411764</v>
      </c>
    </row>
    <row r="1540" spans="1:5">
      <c r="A1540" s="118">
        <v>431541</v>
      </c>
      <c r="B1540" s="119">
        <v>34</v>
      </c>
      <c r="C1540" s="120">
        <f t="shared" si="47"/>
        <v>94.444444444444443</v>
      </c>
      <c r="D1540" s="119">
        <v>41</v>
      </c>
      <c r="E1540" s="121">
        <f t="shared" ref="E1540:E1603" si="48">D1540/B1540</f>
        <v>1.2058823529411764</v>
      </c>
    </row>
    <row r="1541" spans="1:5">
      <c r="A1541" s="118">
        <v>432414</v>
      </c>
      <c r="B1541" s="119">
        <v>34</v>
      </c>
      <c r="C1541" s="120">
        <f t="shared" ref="C1541:C1604" si="49">B1541*100/36</f>
        <v>94.444444444444443</v>
      </c>
      <c r="D1541" s="119">
        <v>41</v>
      </c>
      <c r="E1541" s="121">
        <f t="shared" si="48"/>
        <v>1.2058823529411764</v>
      </c>
    </row>
    <row r="1542" spans="1:5">
      <c r="A1542" s="118">
        <v>432500</v>
      </c>
      <c r="B1542" s="119">
        <v>34</v>
      </c>
      <c r="C1542" s="120">
        <f t="shared" si="49"/>
        <v>94.444444444444443</v>
      </c>
      <c r="D1542" s="119">
        <v>41</v>
      </c>
      <c r="E1542" s="121">
        <f t="shared" si="48"/>
        <v>1.2058823529411764</v>
      </c>
    </row>
    <row r="1543" spans="1:5">
      <c r="A1543" s="118">
        <v>432574</v>
      </c>
      <c r="B1543" s="119">
        <v>34</v>
      </c>
      <c r="C1543" s="120">
        <f t="shared" si="49"/>
        <v>94.444444444444443</v>
      </c>
      <c r="D1543" s="119">
        <v>41</v>
      </c>
      <c r="E1543" s="121">
        <f t="shared" si="48"/>
        <v>1.2058823529411764</v>
      </c>
    </row>
    <row r="1544" spans="1:5">
      <c r="A1544" s="118">
        <v>432593</v>
      </c>
      <c r="B1544" s="119">
        <v>34</v>
      </c>
      <c r="C1544" s="120">
        <f t="shared" si="49"/>
        <v>94.444444444444443</v>
      </c>
      <c r="D1544" s="119">
        <v>41</v>
      </c>
      <c r="E1544" s="121">
        <f t="shared" si="48"/>
        <v>1.2058823529411764</v>
      </c>
    </row>
    <row r="1545" spans="1:5">
      <c r="A1545" s="118">
        <v>432699</v>
      </c>
      <c r="B1545" s="119">
        <v>34</v>
      </c>
      <c r="C1545" s="120">
        <f t="shared" si="49"/>
        <v>94.444444444444443</v>
      </c>
      <c r="D1545" s="119">
        <v>41</v>
      </c>
      <c r="E1545" s="121">
        <f t="shared" si="48"/>
        <v>1.2058823529411764</v>
      </c>
    </row>
    <row r="1546" spans="1:5">
      <c r="A1546" s="118">
        <v>433121</v>
      </c>
      <c r="B1546" s="119">
        <v>34</v>
      </c>
      <c r="C1546" s="120">
        <f t="shared" si="49"/>
        <v>94.444444444444443</v>
      </c>
      <c r="D1546" s="119">
        <v>41</v>
      </c>
      <c r="E1546" s="121">
        <f t="shared" si="48"/>
        <v>1.2058823529411764</v>
      </c>
    </row>
    <row r="1547" spans="1:5">
      <c r="A1547" s="118">
        <v>433633</v>
      </c>
      <c r="B1547" s="119">
        <v>34</v>
      </c>
      <c r="C1547" s="120">
        <f t="shared" si="49"/>
        <v>94.444444444444443</v>
      </c>
      <c r="D1547" s="119">
        <v>41</v>
      </c>
      <c r="E1547" s="121">
        <f t="shared" si="48"/>
        <v>1.2058823529411764</v>
      </c>
    </row>
    <row r="1548" spans="1:5">
      <c r="A1548" s="118">
        <v>433653</v>
      </c>
      <c r="B1548" s="119">
        <v>34</v>
      </c>
      <c r="C1548" s="120">
        <f t="shared" si="49"/>
        <v>94.444444444444443</v>
      </c>
      <c r="D1548" s="119">
        <v>41</v>
      </c>
      <c r="E1548" s="121">
        <f t="shared" si="48"/>
        <v>1.2058823529411764</v>
      </c>
    </row>
    <row r="1549" spans="1:5">
      <c r="A1549" s="118">
        <v>433682</v>
      </c>
      <c r="B1549" s="119">
        <v>34</v>
      </c>
      <c r="C1549" s="120">
        <f t="shared" si="49"/>
        <v>94.444444444444443</v>
      </c>
      <c r="D1549" s="119">
        <v>41</v>
      </c>
      <c r="E1549" s="121">
        <f t="shared" si="48"/>
        <v>1.2058823529411764</v>
      </c>
    </row>
    <row r="1550" spans="1:5">
      <c r="A1550" s="118">
        <v>434765</v>
      </c>
      <c r="B1550" s="119">
        <v>34</v>
      </c>
      <c r="C1550" s="120">
        <f t="shared" si="49"/>
        <v>94.444444444444443</v>
      </c>
      <c r="D1550" s="119">
        <v>41</v>
      </c>
      <c r="E1550" s="121">
        <f t="shared" si="48"/>
        <v>1.2058823529411764</v>
      </c>
    </row>
    <row r="1551" spans="1:5">
      <c r="A1551" s="118">
        <v>434781</v>
      </c>
      <c r="B1551" s="119">
        <v>34</v>
      </c>
      <c r="C1551" s="120">
        <f t="shared" si="49"/>
        <v>94.444444444444443</v>
      </c>
      <c r="D1551" s="119">
        <v>41</v>
      </c>
      <c r="E1551" s="121">
        <f t="shared" si="48"/>
        <v>1.2058823529411764</v>
      </c>
    </row>
    <row r="1552" spans="1:5">
      <c r="A1552" s="118">
        <v>431550</v>
      </c>
      <c r="B1552" s="119">
        <v>29</v>
      </c>
      <c r="C1552" s="120">
        <f t="shared" si="49"/>
        <v>80.555555555555557</v>
      </c>
      <c r="D1552" s="119">
        <v>35</v>
      </c>
      <c r="E1552" s="121">
        <f t="shared" si="48"/>
        <v>1.2068965517241379</v>
      </c>
    </row>
    <row r="1553" spans="1:5">
      <c r="A1553" s="118">
        <v>433630</v>
      </c>
      <c r="B1553" s="119">
        <v>29</v>
      </c>
      <c r="C1553" s="120">
        <f t="shared" si="49"/>
        <v>80.555555555555557</v>
      </c>
      <c r="D1553" s="119">
        <v>35</v>
      </c>
      <c r="E1553" s="121">
        <f t="shared" si="48"/>
        <v>1.2068965517241379</v>
      </c>
    </row>
    <row r="1554" spans="1:5">
      <c r="A1554" s="118">
        <v>435141</v>
      </c>
      <c r="B1554" s="119">
        <v>29</v>
      </c>
      <c r="C1554" s="120">
        <f t="shared" si="49"/>
        <v>80.555555555555557</v>
      </c>
      <c r="D1554" s="119">
        <v>35</v>
      </c>
      <c r="E1554" s="121">
        <f t="shared" si="48"/>
        <v>1.2068965517241379</v>
      </c>
    </row>
    <row r="1555" spans="1:5">
      <c r="A1555" s="118">
        <v>431330</v>
      </c>
      <c r="B1555" s="119">
        <v>33</v>
      </c>
      <c r="C1555" s="120">
        <f t="shared" si="49"/>
        <v>91.666666666666671</v>
      </c>
      <c r="D1555" s="119">
        <v>40</v>
      </c>
      <c r="E1555" s="121">
        <f t="shared" si="48"/>
        <v>1.2121212121212122</v>
      </c>
    </row>
    <row r="1556" spans="1:5">
      <c r="A1556" s="118">
        <v>431454</v>
      </c>
      <c r="B1556" s="119">
        <v>33</v>
      </c>
      <c r="C1556" s="120">
        <f t="shared" si="49"/>
        <v>91.666666666666671</v>
      </c>
      <c r="D1556" s="119">
        <v>40</v>
      </c>
      <c r="E1556" s="121">
        <f t="shared" si="48"/>
        <v>1.2121212121212122</v>
      </c>
    </row>
    <row r="1557" spans="1:5">
      <c r="A1557" s="118">
        <v>432567</v>
      </c>
      <c r="B1557" s="119">
        <v>33</v>
      </c>
      <c r="C1557" s="120">
        <f t="shared" si="49"/>
        <v>91.666666666666671</v>
      </c>
      <c r="D1557" s="119">
        <v>40</v>
      </c>
      <c r="E1557" s="121">
        <f t="shared" si="48"/>
        <v>1.2121212121212122</v>
      </c>
    </row>
    <row r="1558" spans="1:5">
      <c r="A1558" s="118">
        <v>433014</v>
      </c>
      <c r="B1558" s="119">
        <v>33</v>
      </c>
      <c r="C1558" s="120">
        <f t="shared" si="49"/>
        <v>91.666666666666671</v>
      </c>
      <c r="D1558" s="119">
        <v>40</v>
      </c>
      <c r="E1558" s="121">
        <f t="shared" si="48"/>
        <v>1.2121212121212122</v>
      </c>
    </row>
    <row r="1559" spans="1:5">
      <c r="A1559" s="118">
        <v>433056</v>
      </c>
      <c r="B1559" s="119">
        <v>33</v>
      </c>
      <c r="C1559" s="120">
        <f t="shared" si="49"/>
        <v>91.666666666666671</v>
      </c>
      <c r="D1559" s="119">
        <v>40</v>
      </c>
      <c r="E1559" s="121">
        <f t="shared" si="48"/>
        <v>1.2121212121212122</v>
      </c>
    </row>
    <row r="1560" spans="1:5">
      <c r="A1560" s="118">
        <v>433506</v>
      </c>
      <c r="B1560" s="119">
        <v>33</v>
      </c>
      <c r="C1560" s="120">
        <f t="shared" si="49"/>
        <v>91.666666666666671</v>
      </c>
      <c r="D1560" s="119">
        <v>40</v>
      </c>
      <c r="E1560" s="121">
        <f t="shared" si="48"/>
        <v>1.2121212121212122</v>
      </c>
    </row>
    <row r="1561" spans="1:5">
      <c r="A1561" s="118">
        <v>433652</v>
      </c>
      <c r="B1561" s="119">
        <v>33</v>
      </c>
      <c r="C1561" s="120">
        <f t="shared" si="49"/>
        <v>91.666666666666671</v>
      </c>
      <c r="D1561" s="119">
        <v>40</v>
      </c>
      <c r="E1561" s="121">
        <f t="shared" si="48"/>
        <v>1.2121212121212122</v>
      </c>
    </row>
    <row r="1562" spans="1:5">
      <c r="A1562" s="118">
        <v>433691</v>
      </c>
      <c r="B1562" s="119">
        <v>33</v>
      </c>
      <c r="C1562" s="120">
        <f t="shared" si="49"/>
        <v>91.666666666666671</v>
      </c>
      <c r="D1562" s="119">
        <v>40</v>
      </c>
      <c r="E1562" s="121">
        <f t="shared" si="48"/>
        <v>1.2121212121212122</v>
      </c>
    </row>
    <row r="1563" spans="1:5">
      <c r="A1563" s="118">
        <v>433929</v>
      </c>
      <c r="B1563" s="119">
        <v>33</v>
      </c>
      <c r="C1563" s="120">
        <f t="shared" si="49"/>
        <v>91.666666666666671</v>
      </c>
      <c r="D1563" s="119">
        <v>40</v>
      </c>
      <c r="E1563" s="121">
        <f t="shared" si="48"/>
        <v>1.2121212121212122</v>
      </c>
    </row>
    <row r="1564" spans="1:5">
      <c r="A1564" s="118">
        <v>431278</v>
      </c>
      <c r="B1564" s="119">
        <v>32</v>
      </c>
      <c r="C1564" s="120">
        <f t="shared" si="49"/>
        <v>88.888888888888886</v>
      </c>
      <c r="D1564" s="119">
        <v>39</v>
      </c>
      <c r="E1564" s="121">
        <f t="shared" si="48"/>
        <v>1.21875</v>
      </c>
    </row>
    <row r="1565" spans="1:5">
      <c r="A1565" s="118">
        <v>431387</v>
      </c>
      <c r="B1565" s="119">
        <v>32</v>
      </c>
      <c r="C1565" s="120">
        <f t="shared" si="49"/>
        <v>88.888888888888886</v>
      </c>
      <c r="D1565" s="119">
        <v>39</v>
      </c>
      <c r="E1565" s="121">
        <f t="shared" si="48"/>
        <v>1.21875</v>
      </c>
    </row>
    <row r="1566" spans="1:5">
      <c r="A1566" s="118">
        <v>432935</v>
      </c>
      <c r="B1566" s="119">
        <v>32</v>
      </c>
      <c r="C1566" s="120">
        <f t="shared" si="49"/>
        <v>88.888888888888886</v>
      </c>
      <c r="D1566" s="119">
        <v>39</v>
      </c>
      <c r="E1566" s="121">
        <f t="shared" si="48"/>
        <v>1.21875</v>
      </c>
    </row>
    <row r="1567" spans="1:5">
      <c r="A1567" s="118">
        <v>434744</v>
      </c>
      <c r="B1567" s="119">
        <v>32</v>
      </c>
      <c r="C1567" s="120">
        <f t="shared" si="49"/>
        <v>88.888888888888886</v>
      </c>
      <c r="D1567" s="119">
        <v>39</v>
      </c>
      <c r="E1567" s="121">
        <f t="shared" si="48"/>
        <v>1.21875</v>
      </c>
    </row>
    <row r="1568" spans="1:5">
      <c r="A1568" s="118">
        <v>434964</v>
      </c>
      <c r="B1568" s="119">
        <v>32</v>
      </c>
      <c r="C1568" s="120">
        <f t="shared" si="49"/>
        <v>88.888888888888886</v>
      </c>
      <c r="D1568" s="119">
        <v>39</v>
      </c>
      <c r="E1568" s="121">
        <f t="shared" si="48"/>
        <v>1.21875</v>
      </c>
    </row>
    <row r="1569" spans="1:5">
      <c r="A1569" s="118">
        <v>435204</v>
      </c>
      <c r="B1569" s="119">
        <v>32</v>
      </c>
      <c r="C1569" s="120">
        <f t="shared" si="49"/>
        <v>88.888888888888886</v>
      </c>
      <c r="D1569" s="119">
        <v>39</v>
      </c>
      <c r="E1569" s="121">
        <f t="shared" si="48"/>
        <v>1.21875</v>
      </c>
    </row>
    <row r="1570" spans="1:5">
      <c r="A1570" s="118">
        <v>435239</v>
      </c>
      <c r="B1570" s="119">
        <v>32</v>
      </c>
      <c r="C1570" s="120">
        <f t="shared" si="49"/>
        <v>88.888888888888886</v>
      </c>
      <c r="D1570" s="119">
        <v>39</v>
      </c>
      <c r="E1570" s="121">
        <f t="shared" si="48"/>
        <v>1.21875</v>
      </c>
    </row>
    <row r="1571" spans="1:5">
      <c r="A1571" s="118">
        <v>431356</v>
      </c>
      <c r="B1571" s="119">
        <v>36</v>
      </c>
      <c r="C1571" s="120">
        <f t="shared" si="49"/>
        <v>100</v>
      </c>
      <c r="D1571" s="119">
        <v>44</v>
      </c>
      <c r="E1571" s="121">
        <f t="shared" si="48"/>
        <v>1.2222222222222223</v>
      </c>
    </row>
    <row r="1572" spans="1:5">
      <c r="A1572" s="118">
        <v>431397</v>
      </c>
      <c r="B1572" s="119">
        <v>36</v>
      </c>
      <c r="C1572" s="120">
        <f t="shared" si="49"/>
        <v>100</v>
      </c>
      <c r="D1572" s="119">
        <v>44</v>
      </c>
      <c r="E1572" s="121">
        <f t="shared" si="48"/>
        <v>1.2222222222222223</v>
      </c>
    </row>
    <row r="1573" spans="1:5">
      <c r="A1573" s="118">
        <v>431620</v>
      </c>
      <c r="B1573" s="119">
        <v>36</v>
      </c>
      <c r="C1573" s="120">
        <f t="shared" si="49"/>
        <v>100</v>
      </c>
      <c r="D1573" s="119">
        <v>44</v>
      </c>
      <c r="E1573" s="121">
        <f t="shared" si="48"/>
        <v>1.2222222222222223</v>
      </c>
    </row>
    <row r="1574" spans="1:5">
      <c r="A1574" s="118">
        <v>431738</v>
      </c>
      <c r="B1574" s="119">
        <v>36</v>
      </c>
      <c r="C1574" s="120">
        <f t="shared" si="49"/>
        <v>100</v>
      </c>
      <c r="D1574" s="119">
        <v>44</v>
      </c>
      <c r="E1574" s="121">
        <f t="shared" si="48"/>
        <v>1.2222222222222223</v>
      </c>
    </row>
    <row r="1575" spans="1:5">
      <c r="A1575" s="118">
        <v>432053</v>
      </c>
      <c r="B1575" s="119">
        <v>36</v>
      </c>
      <c r="C1575" s="120">
        <f t="shared" si="49"/>
        <v>100</v>
      </c>
      <c r="D1575" s="119">
        <v>44</v>
      </c>
      <c r="E1575" s="121">
        <f t="shared" si="48"/>
        <v>1.2222222222222223</v>
      </c>
    </row>
    <row r="1576" spans="1:5">
      <c r="A1576" s="118">
        <v>432147</v>
      </c>
      <c r="B1576" s="119">
        <v>36</v>
      </c>
      <c r="C1576" s="120">
        <f t="shared" si="49"/>
        <v>100</v>
      </c>
      <c r="D1576" s="119">
        <v>44</v>
      </c>
      <c r="E1576" s="121">
        <f t="shared" si="48"/>
        <v>1.2222222222222223</v>
      </c>
    </row>
    <row r="1577" spans="1:5">
      <c r="A1577" s="118">
        <v>432222</v>
      </c>
      <c r="B1577" s="119">
        <v>36</v>
      </c>
      <c r="C1577" s="120">
        <f t="shared" si="49"/>
        <v>100</v>
      </c>
      <c r="D1577" s="119">
        <v>44</v>
      </c>
      <c r="E1577" s="121">
        <f t="shared" si="48"/>
        <v>1.2222222222222223</v>
      </c>
    </row>
    <row r="1578" spans="1:5">
      <c r="A1578" s="118">
        <v>432412</v>
      </c>
      <c r="B1578" s="119">
        <v>36</v>
      </c>
      <c r="C1578" s="120">
        <f t="shared" si="49"/>
        <v>100</v>
      </c>
      <c r="D1578" s="119">
        <v>44</v>
      </c>
      <c r="E1578" s="121">
        <f t="shared" si="48"/>
        <v>1.2222222222222223</v>
      </c>
    </row>
    <row r="1579" spans="1:5">
      <c r="A1579" s="118">
        <v>432592</v>
      </c>
      <c r="B1579" s="119">
        <v>36</v>
      </c>
      <c r="C1579" s="120">
        <f t="shared" si="49"/>
        <v>100</v>
      </c>
      <c r="D1579" s="119">
        <v>44</v>
      </c>
      <c r="E1579" s="121">
        <f t="shared" si="48"/>
        <v>1.2222222222222223</v>
      </c>
    </row>
    <row r="1580" spans="1:5">
      <c r="A1580" s="118">
        <v>432625</v>
      </c>
      <c r="B1580" s="119">
        <v>36</v>
      </c>
      <c r="C1580" s="120">
        <f t="shared" si="49"/>
        <v>100</v>
      </c>
      <c r="D1580" s="119">
        <v>44</v>
      </c>
      <c r="E1580" s="121">
        <f t="shared" si="48"/>
        <v>1.2222222222222223</v>
      </c>
    </row>
    <row r="1581" spans="1:5">
      <c r="A1581" s="118">
        <v>432751</v>
      </c>
      <c r="B1581" s="119">
        <v>36</v>
      </c>
      <c r="C1581" s="120">
        <f t="shared" si="49"/>
        <v>100</v>
      </c>
      <c r="D1581" s="119">
        <v>44</v>
      </c>
      <c r="E1581" s="121">
        <f t="shared" si="48"/>
        <v>1.2222222222222223</v>
      </c>
    </row>
    <row r="1582" spans="1:5">
      <c r="A1582" s="118">
        <v>432840</v>
      </c>
      <c r="B1582" s="119">
        <v>36</v>
      </c>
      <c r="C1582" s="120">
        <f t="shared" si="49"/>
        <v>100</v>
      </c>
      <c r="D1582" s="119">
        <v>44</v>
      </c>
      <c r="E1582" s="121">
        <f t="shared" si="48"/>
        <v>1.2222222222222223</v>
      </c>
    </row>
    <row r="1583" spans="1:5">
      <c r="A1583" s="118">
        <v>432848</v>
      </c>
      <c r="B1583" s="119">
        <v>36</v>
      </c>
      <c r="C1583" s="120">
        <f t="shared" si="49"/>
        <v>100</v>
      </c>
      <c r="D1583" s="119">
        <v>44</v>
      </c>
      <c r="E1583" s="121">
        <f t="shared" si="48"/>
        <v>1.2222222222222223</v>
      </c>
    </row>
    <row r="1584" spans="1:5">
      <c r="A1584" s="118">
        <v>432894</v>
      </c>
      <c r="B1584" s="119">
        <v>36</v>
      </c>
      <c r="C1584" s="120">
        <f t="shared" si="49"/>
        <v>100</v>
      </c>
      <c r="D1584" s="119">
        <v>44</v>
      </c>
      <c r="E1584" s="121">
        <f t="shared" si="48"/>
        <v>1.2222222222222223</v>
      </c>
    </row>
    <row r="1585" spans="1:5">
      <c r="A1585" s="118">
        <v>432988</v>
      </c>
      <c r="B1585" s="119">
        <v>36</v>
      </c>
      <c r="C1585" s="120">
        <f t="shared" si="49"/>
        <v>100</v>
      </c>
      <c r="D1585" s="119">
        <v>44</v>
      </c>
      <c r="E1585" s="121">
        <f t="shared" si="48"/>
        <v>1.2222222222222223</v>
      </c>
    </row>
    <row r="1586" spans="1:5">
      <c r="A1586" s="118">
        <v>433083</v>
      </c>
      <c r="B1586" s="119">
        <v>36</v>
      </c>
      <c r="C1586" s="120">
        <f t="shared" si="49"/>
        <v>100</v>
      </c>
      <c r="D1586" s="119">
        <v>44</v>
      </c>
      <c r="E1586" s="121">
        <f t="shared" si="48"/>
        <v>1.2222222222222223</v>
      </c>
    </row>
    <row r="1587" spans="1:5">
      <c r="A1587" s="118">
        <v>433111</v>
      </c>
      <c r="B1587" s="119">
        <v>36</v>
      </c>
      <c r="C1587" s="120">
        <f t="shared" si="49"/>
        <v>100</v>
      </c>
      <c r="D1587" s="119">
        <v>44</v>
      </c>
      <c r="E1587" s="121">
        <f t="shared" si="48"/>
        <v>1.2222222222222223</v>
      </c>
    </row>
    <row r="1588" spans="1:5">
      <c r="A1588" s="118">
        <v>433122</v>
      </c>
      <c r="B1588" s="119">
        <v>36</v>
      </c>
      <c r="C1588" s="120">
        <f t="shared" si="49"/>
        <v>100</v>
      </c>
      <c r="D1588" s="119">
        <v>44</v>
      </c>
      <c r="E1588" s="121">
        <f t="shared" si="48"/>
        <v>1.2222222222222223</v>
      </c>
    </row>
    <row r="1589" spans="1:5">
      <c r="A1589" s="118">
        <v>433194</v>
      </c>
      <c r="B1589" s="119">
        <v>36</v>
      </c>
      <c r="C1589" s="120">
        <f t="shared" si="49"/>
        <v>100</v>
      </c>
      <c r="D1589" s="119">
        <v>44</v>
      </c>
      <c r="E1589" s="121">
        <f t="shared" si="48"/>
        <v>1.2222222222222223</v>
      </c>
    </row>
    <row r="1590" spans="1:5">
      <c r="A1590" s="118">
        <v>433235</v>
      </c>
      <c r="B1590" s="119">
        <v>36</v>
      </c>
      <c r="C1590" s="120">
        <f t="shared" si="49"/>
        <v>100</v>
      </c>
      <c r="D1590" s="119">
        <v>44</v>
      </c>
      <c r="E1590" s="121">
        <f t="shared" si="48"/>
        <v>1.2222222222222223</v>
      </c>
    </row>
    <row r="1591" spans="1:5">
      <c r="A1591" s="118">
        <v>433377</v>
      </c>
      <c r="B1591" s="119">
        <v>36</v>
      </c>
      <c r="C1591" s="120">
        <f t="shared" si="49"/>
        <v>100</v>
      </c>
      <c r="D1591" s="119">
        <v>44</v>
      </c>
      <c r="E1591" s="121">
        <f t="shared" si="48"/>
        <v>1.2222222222222223</v>
      </c>
    </row>
    <row r="1592" spans="1:5">
      <c r="A1592" s="118">
        <v>433435</v>
      </c>
      <c r="B1592" s="119">
        <v>36</v>
      </c>
      <c r="C1592" s="120">
        <f t="shared" si="49"/>
        <v>100</v>
      </c>
      <c r="D1592" s="119">
        <v>44</v>
      </c>
      <c r="E1592" s="121">
        <f t="shared" si="48"/>
        <v>1.2222222222222223</v>
      </c>
    </row>
    <row r="1593" spans="1:5">
      <c r="A1593" s="118">
        <v>433484</v>
      </c>
      <c r="B1593" s="119">
        <v>36</v>
      </c>
      <c r="C1593" s="120">
        <f t="shared" si="49"/>
        <v>100</v>
      </c>
      <c r="D1593" s="119">
        <v>44</v>
      </c>
      <c r="E1593" s="121">
        <f t="shared" si="48"/>
        <v>1.2222222222222223</v>
      </c>
    </row>
    <row r="1594" spans="1:5">
      <c r="A1594" s="118">
        <v>433589</v>
      </c>
      <c r="B1594" s="119">
        <v>36</v>
      </c>
      <c r="C1594" s="120">
        <f t="shared" si="49"/>
        <v>100</v>
      </c>
      <c r="D1594" s="119">
        <v>44</v>
      </c>
      <c r="E1594" s="121">
        <f t="shared" si="48"/>
        <v>1.2222222222222223</v>
      </c>
    </row>
    <row r="1595" spans="1:5">
      <c r="A1595" s="118">
        <v>433666</v>
      </c>
      <c r="B1595" s="119">
        <v>36</v>
      </c>
      <c r="C1595" s="120">
        <f t="shared" si="49"/>
        <v>100</v>
      </c>
      <c r="D1595" s="119">
        <v>44</v>
      </c>
      <c r="E1595" s="121">
        <f t="shared" si="48"/>
        <v>1.2222222222222223</v>
      </c>
    </row>
    <row r="1596" spans="1:5">
      <c r="A1596" s="118">
        <v>433740</v>
      </c>
      <c r="B1596" s="119">
        <v>36</v>
      </c>
      <c r="C1596" s="120">
        <f t="shared" si="49"/>
        <v>100</v>
      </c>
      <c r="D1596" s="119">
        <v>44</v>
      </c>
      <c r="E1596" s="121">
        <f t="shared" si="48"/>
        <v>1.2222222222222223</v>
      </c>
    </row>
    <row r="1597" spans="1:5">
      <c r="A1597" s="118">
        <v>433908</v>
      </c>
      <c r="B1597" s="119">
        <v>36</v>
      </c>
      <c r="C1597" s="120">
        <f t="shared" si="49"/>
        <v>100</v>
      </c>
      <c r="D1597" s="119">
        <v>44</v>
      </c>
      <c r="E1597" s="121">
        <f t="shared" si="48"/>
        <v>1.2222222222222223</v>
      </c>
    </row>
    <row r="1598" spans="1:5">
      <c r="A1598" s="118">
        <v>433961</v>
      </c>
      <c r="B1598" s="119">
        <v>36</v>
      </c>
      <c r="C1598" s="120">
        <f t="shared" si="49"/>
        <v>100</v>
      </c>
      <c r="D1598" s="119">
        <v>44</v>
      </c>
      <c r="E1598" s="121">
        <f t="shared" si="48"/>
        <v>1.2222222222222223</v>
      </c>
    </row>
    <row r="1599" spans="1:5">
      <c r="A1599" s="118">
        <v>433985</v>
      </c>
      <c r="B1599" s="119">
        <v>36</v>
      </c>
      <c r="C1599" s="120">
        <f t="shared" si="49"/>
        <v>100</v>
      </c>
      <c r="D1599" s="119">
        <v>44</v>
      </c>
      <c r="E1599" s="121">
        <f t="shared" si="48"/>
        <v>1.2222222222222223</v>
      </c>
    </row>
    <row r="1600" spans="1:5">
      <c r="A1600" s="118">
        <v>434092</v>
      </c>
      <c r="B1600" s="119">
        <v>36</v>
      </c>
      <c r="C1600" s="120">
        <f t="shared" si="49"/>
        <v>100</v>
      </c>
      <c r="D1600" s="119">
        <v>44</v>
      </c>
      <c r="E1600" s="121">
        <f t="shared" si="48"/>
        <v>1.2222222222222223</v>
      </c>
    </row>
    <row r="1601" spans="1:5">
      <c r="A1601" s="118">
        <v>434389</v>
      </c>
      <c r="B1601" s="119">
        <v>36</v>
      </c>
      <c r="C1601" s="120">
        <f t="shared" si="49"/>
        <v>100</v>
      </c>
      <c r="D1601" s="119">
        <v>44</v>
      </c>
      <c r="E1601" s="121">
        <f t="shared" si="48"/>
        <v>1.2222222222222223</v>
      </c>
    </row>
    <row r="1602" spans="1:5">
      <c r="A1602" s="118">
        <v>434401</v>
      </c>
      <c r="B1602" s="119">
        <v>36</v>
      </c>
      <c r="C1602" s="120">
        <f t="shared" si="49"/>
        <v>100</v>
      </c>
      <c r="D1602" s="119">
        <v>44</v>
      </c>
      <c r="E1602" s="121">
        <f t="shared" si="48"/>
        <v>1.2222222222222223</v>
      </c>
    </row>
    <row r="1603" spans="1:5">
      <c r="A1603" s="118">
        <v>434429</v>
      </c>
      <c r="B1603" s="119">
        <v>36</v>
      </c>
      <c r="C1603" s="120">
        <f t="shared" si="49"/>
        <v>100</v>
      </c>
      <c r="D1603" s="119">
        <v>44</v>
      </c>
      <c r="E1603" s="121">
        <f t="shared" si="48"/>
        <v>1.2222222222222223</v>
      </c>
    </row>
    <row r="1604" spans="1:5">
      <c r="A1604" s="118">
        <v>434430</v>
      </c>
      <c r="B1604" s="119">
        <v>36</v>
      </c>
      <c r="C1604" s="120">
        <f t="shared" si="49"/>
        <v>100</v>
      </c>
      <c r="D1604" s="119">
        <v>44</v>
      </c>
      <c r="E1604" s="121">
        <f t="shared" ref="E1604:E1667" si="50">D1604/B1604</f>
        <v>1.2222222222222223</v>
      </c>
    </row>
    <row r="1605" spans="1:5">
      <c r="A1605" s="118">
        <v>434502</v>
      </c>
      <c r="B1605" s="119">
        <v>36</v>
      </c>
      <c r="C1605" s="120">
        <f t="shared" ref="C1605:C1668" si="51">B1605*100/36</f>
        <v>100</v>
      </c>
      <c r="D1605" s="119">
        <v>44</v>
      </c>
      <c r="E1605" s="121">
        <f t="shared" si="50"/>
        <v>1.2222222222222223</v>
      </c>
    </row>
    <row r="1606" spans="1:5">
      <c r="A1606" s="118">
        <v>434714</v>
      </c>
      <c r="B1606" s="119">
        <v>36</v>
      </c>
      <c r="C1606" s="120">
        <f t="shared" si="51"/>
        <v>100</v>
      </c>
      <c r="D1606" s="119">
        <v>44</v>
      </c>
      <c r="E1606" s="121">
        <f t="shared" si="50"/>
        <v>1.2222222222222223</v>
      </c>
    </row>
    <row r="1607" spans="1:5">
      <c r="A1607" s="118">
        <v>434749</v>
      </c>
      <c r="B1607" s="119">
        <v>36</v>
      </c>
      <c r="C1607" s="120">
        <f t="shared" si="51"/>
        <v>100</v>
      </c>
      <c r="D1607" s="119">
        <v>44</v>
      </c>
      <c r="E1607" s="121">
        <f t="shared" si="50"/>
        <v>1.2222222222222223</v>
      </c>
    </row>
    <row r="1608" spans="1:5">
      <c r="A1608" s="118">
        <v>434845</v>
      </c>
      <c r="B1608" s="119">
        <v>36</v>
      </c>
      <c r="C1608" s="120">
        <f t="shared" si="51"/>
        <v>100</v>
      </c>
      <c r="D1608" s="119">
        <v>44</v>
      </c>
      <c r="E1608" s="121">
        <f t="shared" si="50"/>
        <v>1.2222222222222223</v>
      </c>
    </row>
    <row r="1609" spans="1:5">
      <c r="A1609" s="118">
        <v>434910</v>
      </c>
      <c r="B1609" s="119">
        <v>36</v>
      </c>
      <c r="C1609" s="120">
        <f t="shared" si="51"/>
        <v>100</v>
      </c>
      <c r="D1609" s="119">
        <v>44</v>
      </c>
      <c r="E1609" s="121">
        <f t="shared" si="50"/>
        <v>1.2222222222222223</v>
      </c>
    </row>
    <row r="1610" spans="1:5">
      <c r="A1610" s="118">
        <v>434926</v>
      </c>
      <c r="B1610" s="119">
        <v>36</v>
      </c>
      <c r="C1610" s="120">
        <f t="shared" si="51"/>
        <v>100</v>
      </c>
      <c r="D1610" s="119">
        <v>44</v>
      </c>
      <c r="E1610" s="121">
        <f t="shared" si="50"/>
        <v>1.2222222222222223</v>
      </c>
    </row>
    <row r="1611" spans="1:5">
      <c r="A1611" s="118">
        <v>434929</v>
      </c>
      <c r="B1611" s="119">
        <v>36</v>
      </c>
      <c r="C1611" s="120">
        <f t="shared" si="51"/>
        <v>100</v>
      </c>
      <c r="D1611" s="119">
        <v>44</v>
      </c>
      <c r="E1611" s="121">
        <f t="shared" si="50"/>
        <v>1.2222222222222223</v>
      </c>
    </row>
    <row r="1612" spans="1:5">
      <c r="A1612" s="118">
        <v>435008</v>
      </c>
      <c r="B1612" s="119">
        <v>36</v>
      </c>
      <c r="C1612" s="120">
        <f t="shared" si="51"/>
        <v>100</v>
      </c>
      <c r="D1612" s="119">
        <v>44</v>
      </c>
      <c r="E1612" s="121">
        <f t="shared" si="50"/>
        <v>1.2222222222222223</v>
      </c>
    </row>
    <row r="1613" spans="1:5">
      <c r="A1613" s="118">
        <v>435200</v>
      </c>
      <c r="B1613" s="119">
        <v>36</v>
      </c>
      <c r="C1613" s="120">
        <f t="shared" si="51"/>
        <v>100</v>
      </c>
      <c r="D1613" s="119">
        <v>44</v>
      </c>
      <c r="E1613" s="121">
        <f t="shared" si="50"/>
        <v>1.2222222222222223</v>
      </c>
    </row>
    <row r="1614" spans="1:5">
      <c r="A1614" s="118">
        <v>435225</v>
      </c>
      <c r="B1614" s="119">
        <v>36</v>
      </c>
      <c r="C1614" s="120">
        <f t="shared" si="51"/>
        <v>100</v>
      </c>
      <c r="D1614" s="119">
        <v>44</v>
      </c>
      <c r="E1614" s="121">
        <f t="shared" si="50"/>
        <v>1.2222222222222223</v>
      </c>
    </row>
    <row r="1615" spans="1:5">
      <c r="A1615" s="118">
        <v>435256</v>
      </c>
      <c r="B1615" s="119">
        <v>36</v>
      </c>
      <c r="C1615" s="120">
        <f t="shared" si="51"/>
        <v>100</v>
      </c>
      <c r="D1615" s="119">
        <v>44</v>
      </c>
      <c r="E1615" s="121">
        <f t="shared" si="50"/>
        <v>1.2222222222222223</v>
      </c>
    </row>
    <row r="1616" spans="1:5">
      <c r="A1616" s="118">
        <v>435277</v>
      </c>
      <c r="B1616" s="119">
        <v>36</v>
      </c>
      <c r="C1616" s="120">
        <f t="shared" si="51"/>
        <v>100</v>
      </c>
      <c r="D1616" s="119">
        <v>44</v>
      </c>
      <c r="E1616" s="121">
        <f t="shared" si="50"/>
        <v>1.2222222222222223</v>
      </c>
    </row>
    <row r="1617" spans="1:5">
      <c r="A1617" s="118">
        <v>432547</v>
      </c>
      <c r="B1617" s="119">
        <v>31</v>
      </c>
      <c r="C1617" s="120">
        <f t="shared" si="51"/>
        <v>86.111111111111114</v>
      </c>
      <c r="D1617" s="119">
        <v>38</v>
      </c>
      <c r="E1617" s="121">
        <f t="shared" si="50"/>
        <v>1.2258064516129032</v>
      </c>
    </row>
    <row r="1618" spans="1:5">
      <c r="A1618" s="118">
        <v>433219</v>
      </c>
      <c r="B1618" s="119">
        <v>31</v>
      </c>
      <c r="C1618" s="120">
        <f t="shared" si="51"/>
        <v>86.111111111111114</v>
      </c>
      <c r="D1618" s="119">
        <v>38</v>
      </c>
      <c r="E1618" s="121">
        <f t="shared" si="50"/>
        <v>1.2258064516129032</v>
      </c>
    </row>
    <row r="1619" spans="1:5">
      <c r="A1619" s="118">
        <v>434322</v>
      </c>
      <c r="B1619" s="119">
        <v>31</v>
      </c>
      <c r="C1619" s="120">
        <f t="shared" si="51"/>
        <v>86.111111111111114</v>
      </c>
      <c r="D1619" s="119">
        <v>38</v>
      </c>
      <c r="E1619" s="121">
        <f t="shared" si="50"/>
        <v>1.2258064516129032</v>
      </c>
    </row>
    <row r="1620" spans="1:5">
      <c r="A1620" s="118">
        <v>431271</v>
      </c>
      <c r="B1620" s="119">
        <v>35</v>
      </c>
      <c r="C1620" s="120">
        <f t="shared" si="51"/>
        <v>97.222222222222229</v>
      </c>
      <c r="D1620" s="119">
        <v>43</v>
      </c>
      <c r="E1620" s="121">
        <f t="shared" si="50"/>
        <v>1.2285714285714286</v>
      </c>
    </row>
    <row r="1621" spans="1:5">
      <c r="A1621" s="118">
        <v>431358</v>
      </c>
      <c r="B1621" s="119">
        <v>35</v>
      </c>
      <c r="C1621" s="120">
        <f t="shared" si="51"/>
        <v>97.222222222222229</v>
      </c>
      <c r="D1621" s="119">
        <v>43</v>
      </c>
      <c r="E1621" s="121">
        <f t="shared" si="50"/>
        <v>1.2285714285714286</v>
      </c>
    </row>
    <row r="1622" spans="1:5">
      <c r="A1622" s="118">
        <v>431382</v>
      </c>
      <c r="B1622" s="119">
        <v>35</v>
      </c>
      <c r="C1622" s="120">
        <f t="shared" si="51"/>
        <v>97.222222222222229</v>
      </c>
      <c r="D1622" s="119">
        <v>43</v>
      </c>
      <c r="E1622" s="121">
        <f t="shared" si="50"/>
        <v>1.2285714285714286</v>
      </c>
    </row>
    <row r="1623" spans="1:5">
      <c r="A1623" s="118">
        <v>431383</v>
      </c>
      <c r="B1623" s="119">
        <v>35</v>
      </c>
      <c r="C1623" s="120">
        <f t="shared" si="51"/>
        <v>97.222222222222229</v>
      </c>
      <c r="D1623" s="119">
        <v>43</v>
      </c>
      <c r="E1623" s="121">
        <f t="shared" si="50"/>
        <v>1.2285714285714286</v>
      </c>
    </row>
    <row r="1624" spans="1:5">
      <c r="A1624" s="118">
        <v>431636</v>
      </c>
      <c r="B1624" s="119">
        <v>35</v>
      </c>
      <c r="C1624" s="120">
        <f t="shared" si="51"/>
        <v>97.222222222222229</v>
      </c>
      <c r="D1624" s="119">
        <v>43</v>
      </c>
      <c r="E1624" s="121">
        <f t="shared" si="50"/>
        <v>1.2285714285714286</v>
      </c>
    </row>
    <row r="1625" spans="1:5">
      <c r="A1625" s="118">
        <v>431642</v>
      </c>
      <c r="B1625" s="119">
        <v>35</v>
      </c>
      <c r="C1625" s="120">
        <f t="shared" si="51"/>
        <v>97.222222222222229</v>
      </c>
      <c r="D1625" s="119">
        <v>43</v>
      </c>
      <c r="E1625" s="121">
        <f t="shared" si="50"/>
        <v>1.2285714285714286</v>
      </c>
    </row>
    <row r="1626" spans="1:5">
      <c r="A1626" s="118">
        <v>432068</v>
      </c>
      <c r="B1626" s="119">
        <v>35</v>
      </c>
      <c r="C1626" s="120">
        <f t="shared" si="51"/>
        <v>97.222222222222229</v>
      </c>
      <c r="D1626" s="119">
        <v>43</v>
      </c>
      <c r="E1626" s="121">
        <f t="shared" si="50"/>
        <v>1.2285714285714286</v>
      </c>
    </row>
    <row r="1627" spans="1:5">
      <c r="A1627" s="118">
        <v>432286</v>
      </c>
      <c r="B1627" s="119">
        <v>35</v>
      </c>
      <c r="C1627" s="120">
        <f t="shared" si="51"/>
        <v>97.222222222222229</v>
      </c>
      <c r="D1627" s="119">
        <v>43</v>
      </c>
      <c r="E1627" s="121">
        <f t="shared" si="50"/>
        <v>1.2285714285714286</v>
      </c>
    </row>
    <row r="1628" spans="1:5">
      <c r="A1628" s="118">
        <v>432369</v>
      </c>
      <c r="B1628" s="119">
        <v>35</v>
      </c>
      <c r="C1628" s="120">
        <f t="shared" si="51"/>
        <v>97.222222222222229</v>
      </c>
      <c r="D1628" s="119">
        <v>43</v>
      </c>
      <c r="E1628" s="121">
        <f t="shared" si="50"/>
        <v>1.2285714285714286</v>
      </c>
    </row>
    <row r="1629" spans="1:5">
      <c r="A1629" s="118">
        <v>432780</v>
      </c>
      <c r="B1629" s="119">
        <v>35</v>
      </c>
      <c r="C1629" s="120">
        <f t="shared" si="51"/>
        <v>97.222222222222229</v>
      </c>
      <c r="D1629" s="119">
        <v>43</v>
      </c>
      <c r="E1629" s="121">
        <f t="shared" si="50"/>
        <v>1.2285714285714286</v>
      </c>
    </row>
    <row r="1630" spans="1:5">
      <c r="A1630" s="118">
        <v>432889</v>
      </c>
      <c r="B1630" s="119">
        <v>35</v>
      </c>
      <c r="C1630" s="120">
        <f t="shared" si="51"/>
        <v>97.222222222222229</v>
      </c>
      <c r="D1630" s="119">
        <v>43</v>
      </c>
      <c r="E1630" s="121">
        <f t="shared" si="50"/>
        <v>1.2285714285714286</v>
      </c>
    </row>
    <row r="1631" spans="1:5">
      <c r="A1631" s="118">
        <v>433004</v>
      </c>
      <c r="B1631" s="119">
        <v>35</v>
      </c>
      <c r="C1631" s="120">
        <f t="shared" si="51"/>
        <v>97.222222222222229</v>
      </c>
      <c r="D1631" s="119">
        <v>43</v>
      </c>
      <c r="E1631" s="121">
        <f t="shared" si="50"/>
        <v>1.2285714285714286</v>
      </c>
    </row>
    <row r="1632" spans="1:5">
      <c r="A1632" s="118">
        <v>433312</v>
      </c>
      <c r="B1632" s="119">
        <v>35</v>
      </c>
      <c r="C1632" s="120">
        <f t="shared" si="51"/>
        <v>97.222222222222229</v>
      </c>
      <c r="D1632" s="119">
        <v>43</v>
      </c>
      <c r="E1632" s="121">
        <f t="shared" si="50"/>
        <v>1.2285714285714286</v>
      </c>
    </row>
    <row r="1633" spans="1:5">
      <c r="A1633" s="118">
        <v>433314</v>
      </c>
      <c r="B1633" s="119">
        <v>35</v>
      </c>
      <c r="C1633" s="120">
        <f t="shared" si="51"/>
        <v>97.222222222222229</v>
      </c>
      <c r="D1633" s="119">
        <v>43</v>
      </c>
      <c r="E1633" s="121">
        <f t="shared" si="50"/>
        <v>1.2285714285714286</v>
      </c>
    </row>
    <row r="1634" spans="1:5">
      <c r="A1634" s="118">
        <v>433573</v>
      </c>
      <c r="B1634" s="119">
        <v>35</v>
      </c>
      <c r="C1634" s="120">
        <f t="shared" si="51"/>
        <v>97.222222222222229</v>
      </c>
      <c r="D1634" s="119">
        <v>43</v>
      </c>
      <c r="E1634" s="121">
        <f t="shared" si="50"/>
        <v>1.2285714285714286</v>
      </c>
    </row>
    <row r="1635" spans="1:5">
      <c r="A1635" s="118">
        <v>433600</v>
      </c>
      <c r="B1635" s="119">
        <v>35</v>
      </c>
      <c r="C1635" s="120">
        <f t="shared" si="51"/>
        <v>97.222222222222229</v>
      </c>
      <c r="D1635" s="119">
        <v>43</v>
      </c>
      <c r="E1635" s="121">
        <f t="shared" si="50"/>
        <v>1.2285714285714286</v>
      </c>
    </row>
    <row r="1636" spans="1:5">
      <c r="A1636" s="118">
        <v>433743</v>
      </c>
      <c r="B1636" s="119">
        <v>35</v>
      </c>
      <c r="C1636" s="120">
        <f t="shared" si="51"/>
        <v>97.222222222222229</v>
      </c>
      <c r="D1636" s="119">
        <v>43</v>
      </c>
      <c r="E1636" s="121">
        <f t="shared" si="50"/>
        <v>1.2285714285714286</v>
      </c>
    </row>
    <row r="1637" spans="1:5">
      <c r="A1637" s="118">
        <v>433764</v>
      </c>
      <c r="B1637" s="119">
        <v>35</v>
      </c>
      <c r="C1637" s="120">
        <f t="shared" si="51"/>
        <v>97.222222222222229</v>
      </c>
      <c r="D1637" s="119">
        <v>43</v>
      </c>
      <c r="E1637" s="121">
        <f t="shared" si="50"/>
        <v>1.2285714285714286</v>
      </c>
    </row>
    <row r="1638" spans="1:5">
      <c r="A1638" s="118">
        <v>433827</v>
      </c>
      <c r="B1638" s="119">
        <v>35</v>
      </c>
      <c r="C1638" s="120">
        <f t="shared" si="51"/>
        <v>97.222222222222229</v>
      </c>
      <c r="D1638" s="119">
        <v>43</v>
      </c>
      <c r="E1638" s="121">
        <f t="shared" si="50"/>
        <v>1.2285714285714286</v>
      </c>
    </row>
    <row r="1639" spans="1:5">
      <c r="A1639" s="118">
        <v>433863</v>
      </c>
      <c r="B1639" s="119">
        <v>35</v>
      </c>
      <c r="C1639" s="120">
        <f t="shared" si="51"/>
        <v>97.222222222222229</v>
      </c>
      <c r="D1639" s="119">
        <v>43</v>
      </c>
      <c r="E1639" s="121">
        <f t="shared" si="50"/>
        <v>1.2285714285714286</v>
      </c>
    </row>
    <row r="1640" spans="1:5">
      <c r="A1640" s="118">
        <v>434062</v>
      </c>
      <c r="B1640" s="119">
        <v>35</v>
      </c>
      <c r="C1640" s="120">
        <f t="shared" si="51"/>
        <v>97.222222222222229</v>
      </c>
      <c r="D1640" s="119">
        <v>43</v>
      </c>
      <c r="E1640" s="121">
        <f t="shared" si="50"/>
        <v>1.2285714285714286</v>
      </c>
    </row>
    <row r="1641" spans="1:5">
      <c r="A1641" s="118">
        <v>434105</v>
      </c>
      <c r="B1641" s="119">
        <v>35</v>
      </c>
      <c r="C1641" s="120">
        <f t="shared" si="51"/>
        <v>97.222222222222229</v>
      </c>
      <c r="D1641" s="119">
        <v>43</v>
      </c>
      <c r="E1641" s="121">
        <f t="shared" si="50"/>
        <v>1.2285714285714286</v>
      </c>
    </row>
    <row r="1642" spans="1:5">
      <c r="A1642" s="118">
        <v>434197</v>
      </c>
      <c r="B1642" s="119">
        <v>35</v>
      </c>
      <c r="C1642" s="120">
        <f t="shared" si="51"/>
        <v>97.222222222222229</v>
      </c>
      <c r="D1642" s="119">
        <v>43</v>
      </c>
      <c r="E1642" s="121">
        <f t="shared" si="50"/>
        <v>1.2285714285714286</v>
      </c>
    </row>
    <row r="1643" spans="1:5">
      <c r="A1643" s="118">
        <v>434233</v>
      </c>
      <c r="B1643" s="119">
        <v>35</v>
      </c>
      <c r="C1643" s="120">
        <f t="shared" si="51"/>
        <v>97.222222222222229</v>
      </c>
      <c r="D1643" s="119">
        <v>43</v>
      </c>
      <c r="E1643" s="121">
        <f t="shared" si="50"/>
        <v>1.2285714285714286</v>
      </c>
    </row>
    <row r="1644" spans="1:5">
      <c r="A1644" s="118">
        <v>434407</v>
      </c>
      <c r="B1644" s="119">
        <v>35</v>
      </c>
      <c r="C1644" s="120">
        <f t="shared" si="51"/>
        <v>97.222222222222229</v>
      </c>
      <c r="D1644" s="119">
        <v>43</v>
      </c>
      <c r="E1644" s="121">
        <f t="shared" si="50"/>
        <v>1.2285714285714286</v>
      </c>
    </row>
    <row r="1645" spans="1:5">
      <c r="A1645" s="118">
        <v>434536</v>
      </c>
      <c r="B1645" s="119">
        <v>35</v>
      </c>
      <c r="C1645" s="120">
        <f t="shared" si="51"/>
        <v>97.222222222222229</v>
      </c>
      <c r="D1645" s="119">
        <v>43</v>
      </c>
      <c r="E1645" s="121">
        <f t="shared" si="50"/>
        <v>1.2285714285714286</v>
      </c>
    </row>
    <row r="1646" spans="1:5">
      <c r="A1646" s="118">
        <v>434659</v>
      </c>
      <c r="B1646" s="119">
        <v>35</v>
      </c>
      <c r="C1646" s="120">
        <f t="shared" si="51"/>
        <v>97.222222222222229</v>
      </c>
      <c r="D1646" s="119">
        <v>43</v>
      </c>
      <c r="E1646" s="121">
        <f t="shared" si="50"/>
        <v>1.2285714285714286</v>
      </c>
    </row>
    <row r="1647" spans="1:5">
      <c r="A1647" s="118">
        <v>434766</v>
      </c>
      <c r="B1647" s="119">
        <v>35</v>
      </c>
      <c r="C1647" s="120">
        <f t="shared" si="51"/>
        <v>97.222222222222229</v>
      </c>
      <c r="D1647" s="119">
        <v>43</v>
      </c>
      <c r="E1647" s="121">
        <f t="shared" si="50"/>
        <v>1.2285714285714286</v>
      </c>
    </row>
    <row r="1648" spans="1:5">
      <c r="A1648" s="118">
        <v>434969</v>
      </c>
      <c r="B1648" s="119">
        <v>35</v>
      </c>
      <c r="C1648" s="120">
        <f t="shared" si="51"/>
        <v>97.222222222222229</v>
      </c>
      <c r="D1648" s="119">
        <v>43</v>
      </c>
      <c r="E1648" s="121">
        <f t="shared" si="50"/>
        <v>1.2285714285714286</v>
      </c>
    </row>
    <row r="1649" spans="1:5">
      <c r="A1649" s="118">
        <v>435056</v>
      </c>
      <c r="B1649" s="119">
        <v>35</v>
      </c>
      <c r="C1649" s="120">
        <f t="shared" si="51"/>
        <v>97.222222222222229</v>
      </c>
      <c r="D1649" s="119">
        <v>43</v>
      </c>
      <c r="E1649" s="121">
        <f t="shared" si="50"/>
        <v>1.2285714285714286</v>
      </c>
    </row>
    <row r="1650" spans="1:5">
      <c r="A1650" s="118">
        <v>435134</v>
      </c>
      <c r="B1650" s="119">
        <v>35</v>
      </c>
      <c r="C1650" s="120">
        <f t="shared" si="51"/>
        <v>97.222222222222229</v>
      </c>
      <c r="D1650" s="119">
        <v>43</v>
      </c>
      <c r="E1650" s="121">
        <f t="shared" si="50"/>
        <v>1.2285714285714286</v>
      </c>
    </row>
    <row r="1651" spans="1:5">
      <c r="A1651" s="118">
        <v>432333</v>
      </c>
      <c r="B1651" s="119">
        <v>30</v>
      </c>
      <c r="C1651" s="120">
        <f t="shared" si="51"/>
        <v>83.333333333333329</v>
      </c>
      <c r="D1651" s="119">
        <v>37</v>
      </c>
      <c r="E1651" s="121">
        <f t="shared" si="50"/>
        <v>1.2333333333333334</v>
      </c>
    </row>
    <row r="1652" spans="1:5">
      <c r="A1652" s="118">
        <v>433428</v>
      </c>
      <c r="B1652" s="119">
        <v>30</v>
      </c>
      <c r="C1652" s="120">
        <f t="shared" si="51"/>
        <v>83.333333333333329</v>
      </c>
      <c r="D1652" s="119">
        <v>37</v>
      </c>
      <c r="E1652" s="121">
        <f t="shared" si="50"/>
        <v>1.2333333333333334</v>
      </c>
    </row>
    <row r="1653" spans="1:5">
      <c r="A1653" s="118">
        <v>431596</v>
      </c>
      <c r="B1653" s="119">
        <v>34</v>
      </c>
      <c r="C1653" s="120">
        <f t="shared" si="51"/>
        <v>94.444444444444443</v>
      </c>
      <c r="D1653" s="119">
        <v>42</v>
      </c>
      <c r="E1653" s="121">
        <f t="shared" si="50"/>
        <v>1.2352941176470589</v>
      </c>
    </row>
    <row r="1654" spans="1:5">
      <c r="A1654" s="118">
        <v>431646</v>
      </c>
      <c r="B1654" s="119">
        <v>34</v>
      </c>
      <c r="C1654" s="120">
        <f t="shared" si="51"/>
        <v>94.444444444444443</v>
      </c>
      <c r="D1654" s="119">
        <v>42</v>
      </c>
      <c r="E1654" s="121">
        <f t="shared" si="50"/>
        <v>1.2352941176470589</v>
      </c>
    </row>
    <row r="1655" spans="1:5">
      <c r="A1655" s="118">
        <v>431662</v>
      </c>
      <c r="B1655" s="119">
        <v>34</v>
      </c>
      <c r="C1655" s="120">
        <f t="shared" si="51"/>
        <v>94.444444444444443</v>
      </c>
      <c r="D1655" s="119">
        <v>42</v>
      </c>
      <c r="E1655" s="121">
        <f t="shared" si="50"/>
        <v>1.2352941176470589</v>
      </c>
    </row>
    <row r="1656" spans="1:5">
      <c r="A1656" s="118">
        <v>431809</v>
      </c>
      <c r="B1656" s="119">
        <v>34</v>
      </c>
      <c r="C1656" s="120">
        <f t="shared" si="51"/>
        <v>94.444444444444443</v>
      </c>
      <c r="D1656" s="119">
        <v>42</v>
      </c>
      <c r="E1656" s="121">
        <f t="shared" si="50"/>
        <v>1.2352941176470589</v>
      </c>
    </row>
    <row r="1657" spans="1:5">
      <c r="A1657" s="118">
        <v>431911</v>
      </c>
      <c r="B1657" s="119">
        <v>34</v>
      </c>
      <c r="C1657" s="120">
        <f t="shared" si="51"/>
        <v>94.444444444444443</v>
      </c>
      <c r="D1657" s="119">
        <v>42</v>
      </c>
      <c r="E1657" s="121">
        <f t="shared" si="50"/>
        <v>1.2352941176470589</v>
      </c>
    </row>
    <row r="1658" spans="1:5">
      <c r="A1658" s="118">
        <v>432287</v>
      </c>
      <c r="B1658" s="119">
        <v>34</v>
      </c>
      <c r="C1658" s="120">
        <f t="shared" si="51"/>
        <v>94.444444444444443</v>
      </c>
      <c r="D1658" s="119">
        <v>42</v>
      </c>
      <c r="E1658" s="121">
        <f t="shared" si="50"/>
        <v>1.2352941176470589</v>
      </c>
    </row>
    <row r="1659" spans="1:5">
      <c r="A1659" s="118">
        <v>432432</v>
      </c>
      <c r="B1659" s="119">
        <v>34</v>
      </c>
      <c r="C1659" s="120">
        <f t="shared" si="51"/>
        <v>94.444444444444443</v>
      </c>
      <c r="D1659" s="119">
        <v>42</v>
      </c>
      <c r="E1659" s="121">
        <f t="shared" si="50"/>
        <v>1.2352941176470589</v>
      </c>
    </row>
    <row r="1660" spans="1:5">
      <c r="A1660" s="118">
        <v>432440</v>
      </c>
      <c r="B1660" s="119">
        <v>34</v>
      </c>
      <c r="C1660" s="120">
        <f t="shared" si="51"/>
        <v>94.444444444444443</v>
      </c>
      <c r="D1660" s="119">
        <v>42</v>
      </c>
      <c r="E1660" s="121">
        <f t="shared" si="50"/>
        <v>1.2352941176470589</v>
      </c>
    </row>
    <row r="1661" spans="1:5">
      <c r="A1661" s="118">
        <v>433047</v>
      </c>
      <c r="B1661" s="119">
        <v>34</v>
      </c>
      <c r="C1661" s="120">
        <f t="shared" si="51"/>
        <v>94.444444444444443</v>
      </c>
      <c r="D1661" s="119">
        <v>42</v>
      </c>
      <c r="E1661" s="121">
        <f t="shared" si="50"/>
        <v>1.2352941176470589</v>
      </c>
    </row>
    <row r="1662" spans="1:5">
      <c r="A1662" s="118">
        <v>433175</v>
      </c>
      <c r="B1662" s="119">
        <v>34</v>
      </c>
      <c r="C1662" s="120">
        <f t="shared" si="51"/>
        <v>94.444444444444443</v>
      </c>
      <c r="D1662" s="119">
        <v>42</v>
      </c>
      <c r="E1662" s="121">
        <f t="shared" si="50"/>
        <v>1.2352941176470589</v>
      </c>
    </row>
    <row r="1663" spans="1:5">
      <c r="A1663" s="118">
        <v>433399</v>
      </c>
      <c r="B1663" s="119">
        <v>34</v>
      </c>
      <c r="C1663" s="120">
        <f t="shared" si="51"/>
        <v>94.444444444444443</v>
      </c>
      <c r="D1663" s="119">
        <v>42</v>
      </c>
      <c r="E1663" s="121">
        <f t="shared" si="50"/>
        <v>1.2352941176470589</v>
      </c>
    </row>
    <row r="1664" spans="1:5">
      <c r="A1664" s="118">
        <v>433509</v>
      </c>
      <c r="B1664" s="119">
        <v>34</v>
      </c>
      <c r="C1664" s="120">
        <f t="shared" si="51"/>
        <v>94.444444444444443</v>
      </c>
      <c r="D1664" s="119">
        <v>42</v>
      </c>
      <c r="E1664" s="121">
        <f t="shared" si="50"/>
        <v>1.2352941176470589</v>
      </c>
    </row>
    <row r="1665" spans="1:5">
      <c r="A1665" s="118">
        <v>433686</v>
      </c>
      <c r="B1665" s="119">
        <v>34</v>
      </c>
      <c r="C1665" s="120">
        <f t="shared" si="51"/>
        <v>94.444444444444443</v>
      </c>
      <c r="D1665" s="119">
        <v>42</v>
      </c>
      <c r="E1665" s="121">
        <f t="shared" si="50"/>
        <v>1.2352941176470589</v>
      </c>
    </row>
    <row r="1666" spans="1:5">
      <c r="A1666" s="118">
        <v>434524</v>
      </c>
      <c r="B1666" s="119">
        <v>34</v>
      </c>
      <c r="C1666" s="120">
        <f t="shared" si="51"/>
        <v>94.444444444444443</v>
      </c>
      <c r="D1666" s="119">
        <v>42</v>
      </c>
      <c r="E1666" s="121">
        <f t="shared" si="50"/>
        <v>1.2352941176470589</v>
      </c>
    </row>
    <row r="1667" spans="1:5">
      <c r="A1667" s="118">
        <v>433283</v>
      </c>
      <c r="B1667" s="119">
        <v>29</v>
      </c>
      <c r="C1667" s="120">
        <f t="shared" si="51"/>
        <v>80.555555555555557</v>
      </c>
      <c r="D1667" s="119">
        <v>36</v>
      </c>
      <c r="E1667" s="121">
        <f t="shared" si="50"/>
        <v>1.2413793103448276</v>
      </c>
    </row>
    <row r="1668" spans="1:5">
      <c r="A1668" s="118">
        <v>433390</v>
      </c>
      <c r="B1668" s="119">
        <v>29</v>
      </c>
      <c r="C1668" s="120">
        <f t="shared" si="51"/>
        <v>80.555555555555557</v>
      </c>
      <c r="D1668" s="119">
        <v>36</v>
      </c>
      <c r="E1668" s="121">
        <f t="shared" ref="E1668:E1731" si="52">D1668/B1668</f>
        <v>1.2413793103448276</v>
      </c>
    </row>
    <row r="1669" spans="1:5">
      <c r="A1669" s="118">
        <v>432083</v>
      </c>
      <c r="B1669" s="119">
        <v>33</v>
      </c>
      <c r="C1669" s="120">
        <f t="shared" ref="C1669:C1732" si="53">B1669*100/36</f>
        <v>91.666666666666671</v>
      </c>
      <c r="D1669" s="119">
        <v>41</v>
      </c>
      <c r="E1669" s="121">
        <f t="shared" si="52"/>
        <v>1.2424242424242424</v>
      </c>
    </row>
    <row r="1670" spans="1:5">
      <c r="A1670" s="118">
        <v>432282</v>
      </c>
      <c r="B1670" s="119">
        <v>33</v>
      </c>
      <c r="C1670" s="120">
        <f t="shared" si="53"/>
        <v>91.666666666666671</v>
      </c>
      <c r="D1670" s="119">
        <v>41</v>
      </c>
      <c r="E1670" s="121">
        <f t="shared" si="52"/>
        <v>1.2424242424242424</v>
      </c>
    </row>
    <row r="1671" spans="1:5">
      <c r="A1671" s="118">
        <v>432470</v>
      </c>
      <c r="B1671" s="119">
        <v>33</v>
      </c>
      <c r="C1671" s="120">
        <f t="shared" si="53"/>
        <v>91.666666666666671</v>
      </c>
      <c r="D1671" s="119">
        <v>41</v>
      </c>
      <c r="E1671" s="121">
        <f t="shared" si="52"/>
        <v>1.2424242424242424</v>
      </c>
    </row>
    <row r="1672" spans="1:5">
      <c r="A1672" s="118">
        <v>432942</v>
      </c>
      <c r="B1672" s="119">
        <v>33</v>
      </c>
      <c r="C1672" s="120">
        <f t="shared" si="53"/>
        <v>91.666666666666671</v>
      </c>
      <c r="D1672" s="119">
        <v>41</v>
      </c>
      <c r="E1672" s="121">
        <f t="shared" si="52"/>
        <v>1.2424242424242424</v>
      </c>
    </row>
    <row r="1673" spans="1:5">
      <c r="A1673" s="118">
        <v>434369</v>
      </c>
      <c r="B1673" s="119">
        <v>33</v>
      </c>
      <c r="C1673" s="120">
        <f t="shared" si="53"/>
        <v>91.666666666666671</v>
      </c>
      <c r="D1673" s="119">
        <v>41</v>
      </c>
      <c r="E1673" s="121">
        <f t="shared" si="52"/>
        <v>1.2424242424242424</v>
      </c>
    </row>
    <row r="1674" spans="1:5">
      <c r="A1674" s="118">
        <v>431153</v>
      </c>
      <c r="B1674" s="119">
        <v>36</v>
      </c>
      <c r="C1674" s="120">
        <f t="shared" si="53"/>
        <v>100</v>
      </c>
      <c r="D1674" s="119">
        <v>45</v>
      </c>
      <c r="E1674" s="121">
        <f t="shared" si="52"/>
        <v>1.25</v>
      </c>
    </row>
    <row r="1675" spans="1:5">
      <c r="A1675" s="118">
        <v>431368</v>
      </c>
      <c r="B1675" s="119">
        <v>36</v>
      </c>
      <c r="C1675" s="120">
        <f t="shared" si="53"/>
        <v>100</v>
      </c>
      <c r="D1675" s="119">
        <v>45</v>
      </c>
      <c r="E1675" s="121">
        <f t="shared" si="52"/>
        <v>1.25</v>
      </c>
    </row>
    <row r="1676" spans="1:5">
      <c r="A1676" s="118">
        <v>431466</v>
      </c>
      <c r="B1676" s="119">
        <v>36</v>
      </c>
      <c r="C1676" s="120">
        <f t="shared" si="53"/>
        <v>100</v>
      </c>
      <c r="D1676" s="119">
        <v>45</v>
      </c>
      <c r="E1676" s="121">
        <f t="shared" si="52"/>
        <v>1.25</v>
      </c>
    </row>
    <row r="1677" spans="1:5">
      <c r="A1677" s="118">
        <v>431482</v>
      </c>
      <c r="B1677" s="119">
        <v>36</v>
      </c>
      <c r="C1677" s="120">
        <f t="shared" si="53"/>
        <v>100</v>
      </c>
      <c r="D1677" s="119">
        <v>45</v>
      </c>
      <c r="E1677" s="121">
        <f t="shared" si="52"/>
        <v>1.25</v>
      </c>
    </row>
    <row r="1678" spans="1:5">
      <c r="A1678" s="118">
        <v>431624</v>
      </c>
      <c r="B1678" s="119">
        <v>36</v>
      </c>
      <c r="C1678" s="120">
        <f t="shared" si="53"/>
        <v>100</v>
      </c>
      <c r="D1678" s="119">
        <v>45</v>
      </c>
      <c r="E1678" s="121">
        <f t="shared" si="52"/>
        <v>1.25</v>
      </c>
    </row>
    <row r="1679" spans="1:5">
      <c r="A1679" s="118">
        <v>431630</v>
      </c>
      <c r="B1679" s="119">
        <v>36</v>
      </c>
      <c r="C1679" s="120">
        <f t="shared" si="53"/>
        <v>100</v>
      </c>
      <c r="D1679" s="119">
        <v>45</v>
      </c>
      <c r="E1679" s="121">
        <f t="shared" si="52"/>
        <v>1.25</v>
      </c>
    </row>
    <row r="1680" spans="1:5">
      <c r="A1680" s="118">
        <v>431634</v>
      </c>
      <c r="B1680" s="119">
        <v>36</v>
      </c>
      <c r="C1680" s="120">
        <f t="shared" si="53"/>
        <v>100</v>
      </c>
      <c r="D1680" s="119">
        <v>45</v>
      </c>
      <c r="E1680" s="121">
        <f t="shared" si="52"/>
        <v>1.25</v>
      </c>
    </row>
    <row r="1681" spans="1:5">
      <c r="A1681" s="118">
        <v>431673</v>
      </c>
      <c r="B1681" s="119">
        <v>36</v>
      </c>
      <c r="C1681" s="120">
        <f t="shared" si="53"/>
        <v>100</v>
      </c>
      <c r="D1681" s="119">
        <v>45</v>
      </c>
      <c r="E1681" s="121">
        <f t="shared" si="52"/>
        <v>1.25</v>
      </c>
    </row>
    <row r="1682" spans="1:5">
      <c r="A1682" s="118">
        <v>431722</v>
      </c>
      <c r="B1682" s="119">
        <v>36</v>
      </c>
      <c r="C1682" s="120">
        <f t="shared" si="53"/>
        <v>100</v>
      </c>
      <c r="D1682" s="119">
        <v>45</v>
      </c>
      <c r="E1682" s="121">
        <f t="shared" si="52"/>
        <v>1.25</v>
      </c>
    </row>
    <row r="1683" spans="1:5">
      <c r="A1683" s="118">
        <v>431782</v>
      </c>
      <c r="B1683" s="119">
        <v>36</v>
      </c>
      <c r="C1683" s="120">
        <f t="shared" si="53"/>
        <v>100</v>
      </c>
      <c r="D1683" s="119">
        <v>45</v>
      </c>
      <c r="E1683" s="121">
        <f t="shared" si="52"/>
        <v>1.25</v>
      </c>
    </row>
    <row r="1684" spans="1:5">
      <c r="A1684" s="118">
        <v>431786</v>
      </c>
      <c r="B1684" s="119">
        <v>36</v>
      </c>
      <c r="C1684" s="120">
        <f t="shared" si="53"/>
        <v>100</v>
      </c>
      <c r="D1684" s="119">
        <v>45</v>
      </c>
      <c r="E1684" s="121">
        <f t="shared" si="52"/>
        <v>1.25</v>
      </c>
    </row>
    <row r="1685" spans="1:5">
      <c r="A1685" s="118">
        <v>431893</v>
      </c>
      <c r="B1685" s="119">
        <v>36</v>
      </c>
      <c r="C1685" s="120">
        <f t="shared" si="53"/>
        <v>100</v>
      </c>
      <c r="D1685" s="119">
        <v>45</v>
      </c>
      <c r="E1685" s="121">
        <f t="shared" si="52"/>
        <v>1.25</v>
      </c>
    </row>
    <row r="1686" spans="1:5">
      <c r="A1686" s="118">
        <v>431971</v>
      </c>
      <c r="B1686" s="119">
        <v>36</v>
      </c>
      <c r="C1686" s="120">
        <f t="shared" si="53"/>
        <v>100</v>
      </c>
      <c r="D1686" s="119">
        <v>45</v>
      </c>
      <c r="E1686" s="121">
        <f t="shared" si="52"/>
        <v>1.25</v>
      </c>
    </row>
    <row r="1687" spans="1:5">
      <c r="A1687" s="118">
        <v>432065</v>
      </c>
      <c r="B1687" s="119">
        <v>36</v>
      </c>
      <c r="C1687" s="120">
        <f t="shared" si="53"/>
        <v>100</v>
      </c>
      <c r="D1687" s="119">
        <v>45</v>
      </c>
      <c r="E1687" s="121">
        <f t="shared" si="52"/>
        <v>1.25</v>
      </c>
    </row>
    <row r="1688" spans="1:5">
      <c r="A1688" s="118">
        <v>432236</v>
      </c>
      <c r="B1688" s="119">
        <v>36</v>
      </c>
      <c r="C1688" s="120">
        <f t="shared" si="53"/>
        <v>100</v>
      </c>
      <c r="D1688" s="119">
        <v>45</v>
      </c>
      <c r="E1688" s="121">
        <f t="shared" si="52"/>
        <v>1.25</v>
      </c>
    </row>
    <row r="1689" spans="1:5">
      <c r="A1689" s="118">
        <v>432362</v>
      </c>
      <c r="B1689" s="119">
        <v>36</v>
      </c>
      <c r="C1689" s="120">
        <f t="shared" si="53"/>
        <v>100</v>
      </c>
      <c r="D1689" s="119">
        <v>45</v>
      </c>
      <c r="E1689" s="121">
        <f t="shared" si="52"/>
        <v>1.25</v>
      </c>
    </row>
    <row r="1690" spans="1:5">
      <c r="A1690" s="118">
        <v>432400</v>
      </c>
      <c r="B1690" s="119">
        <v>36</v>
      </c>
      <c r="C1690" s="120">
        <f t="shared" si="53"/>
        <v>100</v>
      </c>
      <c r="D1690" s="119">
        <v>45</v>
      </c>
      <c r="E1690" s="121">
        <f t="shared" si="52"/>
        <v>1.25</v>
      </c>
    </row>
    <row r="1691" spans="1:5">
      <c r="A1691" s="118">
        <v>432481</v>
      </c>
      <c r="B1691" s="119">
        <v>36</v>
      </c>
      <c r="C1691" s="120">
        <f t="shared" si="53"/>
        <v>100</v>
      </c>
      <c r="D1691" s="119">
        <v>45</v>
      </c>
      <c r="E1691" s="121">
        <f t="shared" si="52"/>
        <v>1.25</v>
      </c>
    </row>
    <row r="1692" spans="1:5">
      <c r="A1692" s="118">
        <v>432529</v>
      </c>
      <c r="B1692" s="119">
        <v>36</v>
      </c>
      <c r="C1692" s="120">
        <f t="shared" si="53"/>
        <v>100</v>
      </c>
      <c r="D1692" s="119">
        <v>45</v>
      </c>
      <c r="E1692" s="121">
        <f t="shared" si="52"/>
        <v>1.25</v>
      </c>
    </row>
    <row r="1693" spans="1:5">
      <c r="A1693" s="118">
        <v>432587</v>
      </c>
      <c r="B1693" s="119">
        <v>36</v>
      </c>
      <c r="C1693" s="120">
        <f t="shared" si="53"/>
        <v>100</v>
      </c>
      <c r="D1693" s="119">
        <v>45</v>
      </c>
      <c r="E1693" s="121">
        <f t="shared" si="52"/>
        <v>1.25</v>
      </c>
    </row>
    <row r="1694" spans="1:5">
      <c r="A1694" s="118">
        <v>432722</v>
      </c>
      <c r="B1694" s="119">
        <v>36</v>
      </c>
      <c r="C1694" s="120">
        <f t="shared" si="53"/>
        <v>100</v>
      </c>
      <c r="D1694" s="119">
        <v>45</v>
      </c>
      <c r="E1694" s="121">
        <f t="shared" si="52"/>
        <v>1.25</v>
      </c>
    </row>
    <row r="1695" spans="1:5">
      <c r="A1695" s="118">
        <v>432784</v>
      </c>
      <c r="B1695" s="119">
        <v>36</v>
      </c>
      <c r="C1695" s="120">
        <f t="shared" si="53"/>
        <v>100</v>
      </c>
      <c r="D1695" s="119">
        <v>45</v>
      </c>
      <c r="E1695" s="121">
        <f t="shared" si="52"/>
        <v>1.25</v>
      </c>
    </row>
    <row r="1696" spans="1:5">
      <c r="A1696" s="118">
        <v>432821</v>
      </c>
      <c r="B1696" s="119">
        <v>36</v>
      </c>
      <c r="C1696" s="120">
        <f t="shared" si="53"/>
        <v>100</v>
      </c>
      <c r="D1696" s="119">
        <v>45</v>
      </c>
      <c r="E1696" s="121">
        <f t="shared" si="52"/>
        <v>1.25</v>
      </c>
    </row>
    <row r="1697" spans="1:5">
      <c r="A1697" s="118">
        <v>432886</v>
      </c>
      <c r="B1697" s="119">
        <v>36</v>
      </c>
      <c r="C1697" s="120">
        <f t="shared" si="53"/>
        <v>100</v>
      </c>
      <c r="D1697" s="119">
        <v>45</v>
      </c>
      <c r="E1697" s="121">
        <f t="shared" si="52"/>
        <v>1.25</v>
      </c>
    </row>
    <row r="1698" spans="1:5">
      <c r="A1698" s="118">
        <v>432907</v>
      </c>
      <c r="B1698" s="119">
        <v>36</v>
      </c>
      <c r="C1698" s="120">
        <f t="shared" si="53"/>
        <v>100</v>
      </c>
      <c r="D1698" s="119">
        <v>45</v>
      </c>
      <c r="E1698" s="121">
        <f t="shared" si="52"/>
        <v>1.25</v>
      </c>
    </row>
    <row r="1699" spans="1:5">
      <c r="A1699" s="118">
        <v>433404</v>
      </c>
      <c r="B1699" s="119">
        <v>36</v>
      </c>
      <c r="C1699" s="120">
        <f t="shared" si="53"/>
        <v>100</v>
      </c>
      <c r="D1699" s="119">
        <v>45</v>
      </c>
      <c r="E1699" s="121">
        <f t="shared" si="52"/>
        <v>1.25</v>
      </c>
    </row>
    <row r="1700" spans="1:5">
      <c r="A1700" s="118">
        <v>433493</v>
      </c>
      <c r="B1700" s="119">
        <v>36</v>
      </c>
      <c r="C1700" s="120">
        <f t="shared" si="53"/>
        <v>100</v>
      </c>
      <c r="D1700" s="119">
        <v>45</v>
      </c>
      <c r="E1700" s="121">
        <f t="shared" si="52"/>
        <v>1.25</v>
      </c>
    </row>
    <row r="1701" spans="1:5">
      <c r="A1701" s="118">
        <v>433642</v>
      </c>
      <c r="B1701" s="119">
        <v>36</v>
      </c>
      <c r="C1701" s="120">
        <f t="shared" si="53"/>
        <v>100</v>
      </c>
      <c r="D1701" s="119">
        <v>45</v>
      </c>
      <c r="E1701" s="121">
        <f t="shared" si="52"/>
        <v>1.25</v>
      </c>
    </row>
    <row r="1702" spans="1:5">
      <c r="A1702" s="118">
        <v>433769</v>
      </c>
      <c r="B1702" s="119">
        <v>36</v>
      </c>
      <c r="C1702" s="120">
        <f t="shared" si="53"/>
        <v>100</v>
      </c>
      <c r="D1702" s="119">
        <v>45</v>
      </c>
      <c r="E1702" s="121">
        <f t="shared" si="52"/>
        <v>1.25</v>
      </c>
    </row>
    <row r="1703" spans="1:5">
      <c r="A1703" s="118">
        <v>433781</v>
      </c>
      <c r="B1703" s="119">
        <v>36</v>
      </c>
      <c r="C1703" s="120">
        <f t="shared" si="53"/>
        <v>100</v>
      </c>
      <c r="D1703" s="119">
        <v>45</v>
      </c>
      <c r="E1703" s="121">
        <f t="shared" si="52"/>
        <v>1.25</v>
      </c>
    </row>
    <row r="1704" spans="1:5">
      <c r="A1704" s="118">
        <v>433826</v>
      </c>
      <c r="B1704" s="119">
        <v>36</v>
      </c>
      <c r="C1704" s="120">
        <f t="shared" si="53"/>
        <v>100</v>
      </c>
      <c r="D1704" s="119">
        <v>45</v>
      </c>
      <c r="E1704" s="121">
        <f t="shared" si="52"/>
        <v>1.25</v>
      </c>
    </row>
    <row r="1705" spans="1:5">
      <c r="A1705" s="118">
        <v>433831</v>
      </c>
      <c r="B1705" s="119">
        <v>36</v>
      </c>
      <c r="C1705" s="120">
        <f t="shared" si="53"/>
        <v>100</v>
      </c>
      <c r="D1705" s="119">
        <v>45</v>
      </c>
      <c r="E1705" s="121">
        <f t="shared" si="52"/>
        <v>1.25</v>
      </c>
    </row>
    <row r="1706" spans="1:5">
      <c r="A1706" s="118">
        <v>433862</v>
      </c>
      <c r="B1706" s="119">
        <v>36</v>
      </c>
      <c r="C1706" s="120">
        <f t="shared" si="53"/>
        <v>100</v>
      </c>
      <c r="D1706" s="119">
        <v>45</v>
      </c>
      <c r="E1706" s="121">
        <f t="shared" si="52"/>
        <v>1.25</v>
      </c>
    </row>
    <row r="1707" spans="1:5">
      <c r="A1707" s="118">
        <v>433886</v>
      </c>
      <c r="B1707" s="119">
        <v>36</v>
      </c>
      <c r="C1707" s="120">
        <f t="shared" si="53"/>
        <v>100</v>
      </c>
      <c r="D1707" s="119">
        <v>45</v>
      </c>
      <c r="E1707" s="121">
        <f t="shared" si="52"/>
        <v>1.25</v>
      </c>
    </row>
    <row r="1708" spans="1:5">
      <c r="A1708" s="118">
        <v>434121</v>
      </c>
      <c r="B1708" s="119">
        <v>36</v>
      </c>
      <c r="C1708" s="120">
        <f t="shared" si="53"/>
        <v>100</v>
      </c>
      <c r="D1708" s="119">
        <v>45</v>
      </c>
      <c r="E1708" s="121">
        <f t="shared" si="52"/>
        <v>1.25</v>
      </c>
    </row>
    <row r="1709" spans="1:5">
      <c r="A1709" s="118">
        <v>434184</v>
      </c>
      <c r="B1709" s="119">
        <v>36</v>
      </c>
      <c r="C1709" s="120">
        <f t="shared" si="53"/>
        <v>100</v>
      </c>
      <c r="D1709" s="119">
        <v>45</v>
      </c>
      <c r="E1709" s="121">
        <f t="shared" si="52"/>
        <v>1.25</v>
      </c>
    </row>
    <row r="1710" spans="1:5">
      <c r="A1710" s="118">
        <v>434228</v>
      </c>
      <c r="B1710" s="119">
        <v>36</v>
      </c>
      <c r="C1710" s="120">
        <f t="shared" si="53"/>
        <v>100</v>
      </c>
      <c r="D1710" s="119">
        <v>45</v>
      </c>
      <c r="E1710" s="121">
        <f t="shared" si="52"/>
        <v>1.25</v>
      </c>
    </row>
    <row r="1711" spans="1:5">
      <c r="A1711" s="118">
        <v>434279</v>
      </c>
      <c r="B1711" s="119">
        <v>36</v>
      </c>
      <c r="C1711" s="120">
        <f t="shared" si="53"/>
        <v>100</v>
      </c>
      <c r="D1711" s="119">
        <v>45</v>
      </c>
      <c r="E1711" s="121">
        <f t="shared" si="52"/>
        <v>1.25</v>
      </c>
    </row>
    <row r="1712" spans="1:5">
      <c r="A1712" s="118">
        <v>434831</v>
      </c>
      <c r="B1712" s="119">
        <v>36</v>
      </c>
      <c r="C1712" s="120">
        <f t="shared" si="53"/>
        <v>100</v>
      </c>
      <c r="D1712" s="119">
        <v>45</v>
      </c>
      <c r="E1712" s="121">
        <f t="shared" si="52"/>
        <v>1.25</v>
      </c>
    </row>
    <row r="1713" spans="1:5">
      <c r="A1713" s="118">
        <v>434893</v>
      </c>
      <c r="B1713" s="119">
        <v>36</v>
      </c>
      <c r="C1713" s="120">
        <f t="shared" si="53"/>
        <v>100</v>
      </c>
      <c r="D1713" s="119">
        <v>45</v>
      </c>
      <c r="E1713" s="121">
        <f t="shared" si="52"/>
        <v>1.25</v>
      </c>
    </row>
    <row r="1714" spans="1:5">
      <c r="A1714" s="118">
        <v>434946</v>
      </c>
      <c r="B1714" s="119">
        <v>36</v>
      </c>
      <c r="C1714" s="120">
        <f t="shared" si="53"/>
        <v>100</v>
      </c>
      <c r="D1714" s="119">
        <v>45</v>
      </c>
      <c r="E1714" s="121">
        <f t="shared" si="52"/>
        <v>1.25</v>
      </c>
    </row>
    <row r="1715" spans="1:5">
      <c r="A1715" s="118">
        <v>434994</v>
      </c>
      <c r="B1715" s="119">
        <v>36</v>
      </c>
      <c r="C1715" s="120">
        <f t="shared" si="53"/>
        <v>100</v>
      </c>
      <c r="D1715" s="119">
        <v>45</v>
      </c>
      <c r="E1715" s="121">
        <f t="shared" si="52"/>
        <v>1.25</v>
      </c>
    </row>
    <row r="1716" spans="1:5">
      <c r="A1716" s="118">
        <v>435011</v>
      </c>
      <c r="B1716" s="119">
        <v>36</v>
      </c>
      <c r="C1716" s="120">
        <f t="shared" si="53"/>
        <v>100</v>
      </c>
      <c r="D1716" s="119">
        <v>45</v>
      </c>
      <c r="E1716" s="121">
        <f t="shared" si="52"/>
        <v>1.25</v>
      </c>
    </row>
    <row r="1717" spans="1:5">
      <c r="A1717" s="118">
        <v>435085</v>
      </c>
      <c r="B1717" s="119">
        <v>36</v>
      </c>
      <c r="C1717" s="120">
        <f t="shared" si="53"/>
        <v>100</v>
      </c>
      <c r="D1717" s="119">
        <v>45</v>
      </c>
      <c r="E1717" s="121">
        <f t="shared" si="52"/>
        <v>1.25</v>
      </c>
    </row>
    <row r="1718" spans="1:5">
      <c r="A1718" s="118">
        <v>433396</v>
      </c>
      <c r="B1718" s="119">
        <v>32</v>
      </c>
      <c r="C1718" s="120">
        <f t="shared" si="53"/>
        <v>88.888888888888886</v>
      </c>
      <c r="D1718" s="119">
        <v>40</v>
      </c>
      <c r="E1718" s="121">
        <f t="shared" si="52"/>
        <v>1.25</v>
      </c>
    </row>
    <row r="1719" spans="1:5">
      <c r="A1719" s="118">
        <v>433409</v>
      </c>
      <c r="B1719" s="119">
        <v>32</v>
      </c>
      <c r="C1719" s="120">
        <f t="shared" si="53"/>
        <v>88.888888888888886</v>
      </c>
      <c r="D1719" s="119">
        <v>40</v>
      </c>
      <c r="E1719" s="121">
        <f t="shared" si="52"/>
        <v>1.25</v>
      </c>
    </row>
    <row r="1720" spans="1:5">
      <c r="A1720" s="118">
        <v>434112</v>
      </c>
      <c r="B1720" s="119">
        <v>32</v>
      </c>
      <c r="C1720" s="120">
        <f t="shared" si="53"/>
        <v>88.888888888888886</v>
      </c>
      <c r="D1720" s="119">
        <v>40</v>
      </c>
      <c r="E1720" s="121">
        <f t="shared" si="52"/>
        <v>1.25</v>
      </c>
    </row>
    <row r="1721" spans="1:5">
      <c r="A1721" s="118">
        <v>435059</v>
      </c>
      <c r="B1721" s="119">
        <v>32</v>
      </c>
      <c r="C1721" s="120">
        <f t="shared" si="53"/>
        <v>88.888888888888886</v>
      </c>
      <c r="D1721" s="119">
        <v>40</v>
      </c>
      <c r="E1721" s="121">
        <f t="shared" si="52"/>
        <v>1.25</v>
      </c>
    </row>
    <row r="1722" spans="1:5">
      <c r="A1722" s="118">
        <v>431156</v>
      </c>
      <c r="B1722" s="119">
        <v>35</v>
      </c>
      <c r="C1722" s="120">
        <f t="shared" si="53"/>
        <v>97.222222222222229</v>
      </c>
      <c r="D1722" s="119">
        <v>44</v>
      </c>
      <c r="E1722" s="121">
        <f t="shared" si="52"/>
        <v>1.2571428571428571</v>
      </c>
    </row>
    <row r="1723" spans="1:5">
      <c r="A1723" s="118">
        <v>431215</v>
      </c>
      <c r="B1723" s="119">
        <v>35</v>
      </c>
      <c r="C1723" s="120">
        <f t="shared" si="53"/>
        <v>97.222222222222229</v>
      </c>
      <c r="D1723" s="119">
        <v>44</v>
      </c>
      <c r="E1723" s="121">
        <f t="shared" si="52"/>
        <v>1.2571428571428571</v>
      </c>
    </row>
    <row r="1724" spans="1:5">
      <c r="A1724" s="118">
        <v>431518</v>
      </c>
      <c r="B1724" s="119">
        <v>35</v>
      </c>
      <c r="C1724" s="120">
        <f t="shared" si="53"/>
        <v>97.222222222222229</v>
      </c>
      <c r="D1724" s="119">
        <v>44</v>
      </c>
      <c r="E1724" s="121">
        <f t="shared" si="52"/>
        <v>1.2571428571428571</v>
      </c>
    </row>
    <row r="1725" spans="1:5">
      <c r="A1725" s="118">
        <v>431801</v>
      </c>
      <c r="B1725" s="119">
        <v>35</v>
      </c>
      <c r="C1725" s="120">
        <f t="shared" si="53"/>
        <v>97.222222222222229</v>
      </c>
      <c r="D1725" s="119">
        <v>44</v>
      </c>
      <c r="E1725" s="121">
        <f t="shared" si="52"/>
        <v>1.2571428571428571</v>
      </c>
    </row>
    <row r="1726" spans="1:5">
      <c r="A1726" s="118">
        <v>431855</v>
      </c>
      <c r="B1726" s="119">
        <v>35</v>
      </c>
      <c r="C1726" s="120">
        <f t="shared" si="53"/>
        <v>97.222222222222229</v>
      </c>
      <c r="D1726" s="119">
        <v>44</v>
      </c>
      <c r="E1726" s="121">
        <f t="shared" si="52"/>
        <v>1.2571428571428571</v>
      </c>
    </row>
    <row r="1727" spans="1:5">
      <c r="A1727" s="118">
        <v>431922</v>
      </c>
      <c r="B1727" s="119">
        <v>35</v>
      </c>
      <c r="C1727" s="120">
        <f t="shared" si="53"/>
        <v>97.222222222222229</v>
      </c>
      <c r="D1727" s="119">
        <v>44</v>
      </c>
      <c r="E1727" s="121">
        <f t="shared" si="52"/>
        <v>1.2571428571428571</v>
      </c>
    </row>
    <row r="1728" spans="1:5">
      <c r="A1728" s="118">
        <v>431951</v>
      </c>
      <c r="B1728" s="119">
        <v>35</v>
      </c>
      <c r="C1728" s="120">
        <f t="shared" si="53"/>
        <v>97.222222222222229</v>
      </c>
      <c r="D1728" s="119">
        <v>44</v>
      </c>
      <c r="E1728" s="121">
        <f t="shared" si="52"/>
        <v>1.2571428571428571</v>
      </c>
    </row>
    <row r="1729" spans="1:5">
      <c r="A1729" s="118">
        <v>432038</v>
      </c>
      <c r="B1729" s="119">
        <v>35</v>
      </c>
      <c r="C1729" s="120">
        <f t="shared" si="53"/>
        <v>97.222222222222229</v>
      </c>
      <c r="D1729" s="119">
        <v>44</v>
      </c>
      <c r="E1729" s="121">
        <f t="shared" si="52"/>
        <v>1.2571428571428571</v>
      </c>
    </row>
    <row r="1730" spans="1:5">
      <c r="A1730" s="118">
        <v>432153</v>
      </c>
      <c r="B1730" s="119">
        <v>35</v>
      </c>
      <c r="C1730" s="120">
        <f t="shared" si="53"/>
        <v>97.222222222222229</v>
      </c>
      <c r="D1730" s="119">
        <v>44</v>
      </c>
      <c r="E1730" s="121">
        <f t="shared" si="52"/>
        <v>1.2571428571428571</v>
      </c>
    </row>
    <row r="1731" spans="1:5">
      <c r="A1731" s="118">
        <v>432170</v>
      </c>
      <c r="B1731" s="119">
        <v>35</v>
      </c>
      <c r="C1731" s="120">
        <f t="shared" si="53"/>
        <v>97.222222222222229</v>
      </c>
      <c r="D1731" s="119">
        <v>44</v>
      </c>
      <c r="E1731" s="121">
        <f t="shared" si="52"/>
        <v>1.2571428571428571</v>
      </c>
    </row>
    <row r="1732" spans="1:5">
      <c r="A1732" s="118">
        <v>432237</v>
      </c>
      <c r="B1732" s="119">
        <v>35</v>
      </c>
      <c r="C1732" s="120">
        <f t="shared" si="53"/>
        <v>97.222222222222229</v>
      </c>
      <c r="D1732" s="119">
        <v>44</v>
      </c>
      <c r="E1732" s="121">
        <f t="shared" ref="E1732:E1795" si="54">D1732/B1732</f>
        <v>1.2571428571428571</v>
      </c>
    </row>
    <row r="1733" spans="1:5">
      <c r="A1733" s="118">
        <v>432351</v>
      </c>
      <c r="B1733" s="119">
        <v>35</v>
      </c>
      <c r="C1733" s="120">
        <f t="shared" ref="C1733:C1796" si="55">B1733*100/36</f>
        <v>97.222222222222229</v>
      </c>
      <c r="D1733" s="119">
        <v>44</v>
      </c>
      <c r="E1733" s="121">
        <f t="shared" si="54"/>
        <v>1.2571428571428571</v>
      </c>
    </row>
    <row r="1734" spans="1:5">
      <c r="A1734" s="118">
        <v>432409</v>
      </c>
      <c r="B1734" s="119">
        <v>35</v>
      </c>
      <c r="C1734" s="120">
        <f t="shared" si="55"/>
        <v>97.222222222222229</v>
      </c>
      <c r="D1734" s="119">
        <v>44</v>
      </c>
      <c r="E1734" s="121">
        <f t="shared" si="54"/>
        <v>1.2571428571428571</v>
      </c>
    </row>
    <row r="1735" spans="1:5">
      <c r="A1735" s="118">
        <v>432584</v>
      </c>
      <c r="B1735" s="119">
        <v>35</v>
      </c>
      <c r="C1735" s="120">
        <f t="shared" si="55"/>
        <v>97.222222222222229</v>
      </c>
      <c r="D1735" s="119">
        <v>44</v>
      </c>
      <c r="E1735" s="121">
        <f t="shared" si="54"/>
        <v>1.2571428571428571</v>
      </c>
    </row>
    <row r="1736" spans="1:5">
      <c r="A1736" s="118">
        <v>433191</v>
      </c>
      <c r="B1736" s="119">
        <v>35</v>
      </c>
      <c r="C1736" s="120">
        <f t="shared" si="55"/>
        <v>97.222222222222229</v>
      </c>
      <c r="D1736" s="119">
        <v>44</v>
      </c>
      <c r="E1736" s="121">
        <f t="shared" si="54"/>
        <v>1.2571428571428571</v>
      </c>
    </row>
    <row r="1737" spans="1:5">
      <c r="A1737" s="118">
        <v>433699</v>
      </c>
      <c r="B1737" s="119">
        <v>35</v>
      </c>
      <c r="C1737" s="120">
        <f t="shared" si="55"/>
        <v>97.222222222222229</v>
      </c>
      <c r="D1737" s="119">
        <v>44</v>
      </c>
      <c r="E1737" s="121">
        <f t="shared" si="54"/>
        <v>1.2571428571428571</v>
      </c>
    </row>
    <row r="1738" spans="1:5">
      <c r="A1738" s="118">
        <v>433938</v>
      </c>
      <c r="B1738" s="119">
        <v>35</v>
      </c>
      <c r="C1738" s="120">
        <f t="shared" si="55"/>
        <v>97.222222222222229</v>
      </c>
      <c r="D1738" s="119">
        <v>44</v>
      </c>
      <c r="E1738" s="121">
        <f t="shared" si="54"/>
        <v>1.2571428571428571</v>
      </c>
    </row>
    <row r="1739" spans="1:5">
      <c r="A1739" s="118">
        <v>434057</v>
      </c>
      <c r="B1739" s="119">
        <v>35</v>
      </c>
      <c r="C1739" s="120">
        <f t="shared" si="55"/>
        <v>97.222222222222229</v>
      </c>
      <c r="D1739" s="119">
        <v>44</v>
      </c>
      <c r="E1739" s="121">
        <f t="shared" si="54"/>
        <v>1.2571428571428571</v>
      </c>
    </row>
    <row r="1740" spans="1:5">
      <c r="A1740" s="118">
        <v>434081</v>
      </c>
      <c r="B1740" s="119">
        <v>35</v>
      </c>
      <c r="C1740" s="120">
        <f t="shared" si="55"/>
        <v>97.222222222222229</v>
      </c>
      <c r="D1740" s="119">
        <v>44</v>
      </c>
      <c r="E1740" s="121">
        <f t="shared" si="54"/>
        <v>1.2571428571428571</v>
      </c>
    </row>
    <row r="1741" spans="1:5">
      <c r="A1741" s="118">
        <v>435222</v>
      </c>
      <c r="B1741" s="119">
        <v>35</v>
      </c>
      <c r="C1741" s="120">
        <f t="shared" si="55"/>
        <v>97.222222222222229</v>
      </c>
      <c r="D1741" s="119">
        <v>44</v>
      </c>
      <c r="E1741" s="121">
        <f t="shared" si="54"/>
        <v>1.2571428571428571</v>
      </c>
    </row>
    <row r="1742" spans="1:5">
      <c r="A1742" s="118">
        <v>431280</v>
      </c>
      <c r="B1742" s="119">
        <v>31</v>
      </c>
      <c r="C1742" s="120">
        <f t="shared" si="55"/>
        <v>86.111111111111114</v>
      </c>
      <c r="D1742" s="119">
        <v>39</v>
      </c>
      <c r="E1742" s="121">
        <f t="shared" si="54"/>
        <v>1.2580645161290323</v>
      </c>
    </row>
    <row r="1743" spans="1:5">
      <c r="A1743" s="118">
        <v>431497</v>
      </c>
      <c r="B1743" s="119">
        <v>31</v>
      </c>
      <c r="C1743" s="120">
        <f t="shared" si="55"/>
        <v>86.111111111111114</v>
      </c>
      <c r="D1743" s="119">
        <v>39</v>
      </c>
      <c r="E1743" s="121">
        <f t="shared" si="54"/>
        <v>1.2580645161290323</v>
      </c>
    </row>
    <row r="1744" spans="1:5">
      <c r="A1744" s="118">
        <v>431702</v>
      </c>
      <c r="B1744" s="119">
        <v>34</v>
      </c>
      <c r="C1744" s="120">
        <f t="shared" si="55"/>
        <v>94.444444444444443</v>
      </c>
      <c r="D1744" s="119">
        <v>43</v>
      </c>
      <c r="E1744" s="121">
        <f t="shared" si="54"/>
        <v>1.2647058823529411</v>
      </c>
    </row>
    <row r="1745" spans="1:5">
      <c r="A1745" s="118">
        <v>432305</v>
      </c>
      <c r="B1745" s="119">
        <v>34</v>
      </c>
      <c r="C1745" s="120">
        <f t="shared" si="55"/>
        <v>94.444444444444443</v>
      </c>
      <c r="D1745" s="119">
        <v>43</v>
      </c>
      <c r="E1745" s="121">
        <f t="shared" si="54"/>
        <v>1.2647058823529411</v>
      </c>
    </row>
    <row r="1746" spans="1:5">
      <c r="A1746" s="118">
        <v>432399</v>
      </c>
      <c r="B1746" s="119">
        <v>34</v>
      </c>
      <c r="C1746" s="120">
        <f t="shared" si="55"/>
        <v>94.444444444444443</v>
      </c>
      <c r="D1746" s="119">
        <v>43</v>
      </c>
      <c r="E1746" s="121">
        <f t="shared" si="54"/>
        <v>1.2647058823529411</v>
      </c>
    </row>
    <row r="1747" spans="1:5">
      <c r="A1747" s="118">
        <v>432436</v>
      </c>
      <c r="B1747" s="119">
        <v>34</v>
      </c>
      <c r="C1747" s="120">
        <f t="shared" si="55"/>
        <v>94.444444444444443</v>
      </c>
      <c r="D1747" s="119">
        <v>43</v>
      </c>
      <c r="E1747" s="121">
        <f t="shared" si="54"/>
        <v>1.2647058823529411</v>
      </c>
    </row>
    <row r="1748" spans="1:5">
      <c r="A1748" s="118">
        <v>432715</v>
      </c>
      <c r="B1748" s="119">
        <v>34</v>
      </c>
      <c r="C1748" s="120">
        <f t="shared" si="55"/>
        <v>94.444444444444443</v>
      </c>
      <c r="D1748" s="119">
        <v>43</v>
      </c>
      <c r="E1748" s="121">
        <f t="shared" si="54"/>
        <v>1.2647058823529411</v>
      </c>
    </row>
    <row r="1749" spans="1:5">
      <c r="A1749" s="118">
        <v>432773</v>
      </c>
      <c r="B1749" s="119">
        <v>34</v>
      </c>
      <c r="C1749" s="120">
        <f t="shared" si="55"/>
        <v>94.444444444444443</v>
      </c>
      <c r="D1749" s="119">
        <v>43</v>
      </c>
      <c r="E1749" s="121">
        <f t="shared" si="54"/>
        <v>1.2647058823529411</v>
      </c>
    </row>
    <row r="1750" spans="1:5">
      <c r="A1750" s="118">
        <v>433208</v>
      </c>
      <c r="B1750" s="119">
        <v>34</v>
      </c>
      <c r="C1750" s="120">
        <f t="shared" si="55"/>
        <v>94.444444444444443</v>
      </c>
      <c r="D1750" s="119">
        <v>43</v>
      </c>
      <c r="E1750" s="121">
        <f t="shared" si="54"/>
        <v>1.2647058823529411</v>
      </c>
    </row>
    <row r="1751" spans="1:5">
      <c r="A1751" s="118">
        <v>433806</v>
      </c>
      <c r="B1751" s="119">
        <v>34</v>
      </c>
      <c r="C1751" s="120">
        <f t="shared" si="55"/>
        <v>94.444444444444443</v>
      </c>
      <c r="D1751" s="119">
        <v>43</v>
      </c>
      <c r="E1751" s="121">
        <f t="shared" si="54"/>
        <v>1.2647058823529411</v>
      </c>
    </row>
    <row r="1752" spans="1:5">
      <c r="A1752" s="118">
        <v>433855</v>
      </c>
      <c r="B1752" s="119">
        <v>34</v>
      </c>
      <c r="C1752" s="120">
        <f t="shared" si="55"/>
        <v>94.444444444444443</v>
      </c>
      <c r="D1752" s="119">
        <v>43</v>
      </c>
      <c r="E1752" s="121">
        <f t="shared" si="54"/>
        <v>1.2647058823529411</v>
      </c>
    </row>
    <row r="1753" spans="1:5">
      <c r="A1753" s="118">
        <v>435051</v>
      </c>
      <c r="B1753" s="119">
        <v>34</v>
      </c>
      <c r="C1753" s="120">
        <f t="shared" si="55"/>
        <v>94.444444444444443</v>
      </c>
      <c r="D1753" s="119">
        <v>43</v>
      </c>
      <c r="E1753" s="121">
        <f t="shared" si="54"/>
        <v>1.2647058823529411</v>
      </c>
    </row>
    <row r="1754" spans="1:5">
      <c r="A1754" s="118">
        <v>435096</v>
      </c>
      <c r="B1754" s="119">
        <v>34</v>
      </c>
      <c r="C1754" s="120">
        <f t="shared" si="55"/>
        <v>94.444444444444443</v>
      </c>
      <c r="D1754" s="119">
        <v>43</v>
      </c>
      <c r="E1754" s="121">
        <f t="shared" si="54"/>
        <v>1.2647058823529411</v>
      </c>
    </row>
    <row r="1755" spans="1:5">
      <c r="A1755" s="118">
        <v>431309</v>
      </c>
      <c r="B1755" s="119">
        <v>30</v>
      </c>
      <c r="C1755" s="120">
        <f t="shared" si="55"/>
        <v>83.333333333333329</v>
      </c>
      <c r="D1755" s="119">
        <v>38</v>
      </c>
      <c r="E1755" s="121">
        <f t="shared" si="54"/>
        <v>1.2666666666666666</v>
      </c>
    </row>
    <row r="1756" spans="1:5">
      <c r="A1756" s="118">
        <v>433290</v>
      </c>
      <c r="B1756" s="119">
        <v>30</v>
      </c>
      <c r="C1756" s="120">
        <f t="shared" si="55"/>
        <v>83.333333333333329</v>
      </c>
      <c r="D1756" s="119">
        <v>38</v>
      </c>
      <c r="E1756" s="121">
        <f t="shared" si="54"/>
        <v>1.2666666666666666</v>
      </c>
    </row>
    <row r="1757" spans="1:5">
      <c r="A1757" s="118">
        <v>431665</v>
      </c>
      <c r="B1757" s="119">
        <v>33</v>
      </c>
      <c r="C1757" s="120">
        <f t="shared" si="55"/>
        <v>91.666666666666671</v>
      </c>
      <c r="D1757" s="119">
        <v>42</v>
      </c>
      <c r="E1757" s="121">
        <f t="shared" si="54"/>
        <v>1.2727272727272727</v>
      </c>
    </row>
    <row r="1758" spans="1:5">
      <c r="A1758" s="118">
        <v>432330</v>
      </c>
      <c r="B1758" s="119">
        <v>33</v>
      </c>
      <c r="C1758" s="120">
        <f t="shared" si="55"/>
        <v>91.666666666666671</v>
      </c>
      <c r="D1758" s="119">
        <v>42</v>
      </c>
      <c r="E1758" s="121">
        <f t="shared" si="54"/>
        <v>1.2727272727272727</v>
      </c>
    </row>
    <row r="1759" spans="1:5">
      <c r="A1759" s="118">
        <v>432759</v>
      </c>
      <c r="B1759" s="119">
        <v>33</v>
      </c>
      <c r="C1759" s="120">
        <f t="shared" si="55"/>
        <v>91.666666666666671</v>
      </c>
      <c r="D1759" s="119">
        <v>42</v>
      </c>
      <c r="E1759" s="121">
        <f t="shared" si="54"/>
        <v>1.2727272727272727</v>
      </c>
    </row>
    <row r="1760" spans="1:5">
      <c r="A1760" s="118">
        <v>432987</v>
      </c>
      <c r="B1760" s="119">
        <v>33</v>
      </c>
      <c r="C1760" s="120">
        <f t="shared" si="55"/>
        <v>91.666666666666671</v>
      </c>
      <c r="D1760" s="119">
        <v>42</v>
      </c>
      <c r="E1760" s="121">
        <f t="shared" si="54"/>
        <v>1.2727272727272727</v>
      </c>
    </row>
    <row r="1761" spans="1:5">
      <c r="A1761" s="118">
        <v>435183</v>
      </c>
      <c r="B1761" s="119">
        <v>33</v>
      </c>
      <c r="C1761" s="120">
        <f t="shared" si="55"/>
        <v>91.666666666666671</v>
      </c>
      <c r="D1761" s="119">
        <v>42</v>
      </c>
      <c r="E1761" s="121">
        <f t="shared" si="54"/>
        <v>1.2727272727272727</v>
      </c>
    </row>
    <row r="1762" spans="1:5">
      <c r="A1762" s="118">
        <v>431376</v>
      </c>
      <c r="B1762" s="119">
        <v>29</v>
      </c>
      <c r="C1762" s="120">
        <f t="shared" si="55"/>
        <v>80.555555555555557</v>
      </c>
      <c r="D1762" s="119">
        <v>37</v>
      </c>
      <c r="E1762" s="121">
        <f t="shared" si="54"/>
        <v>1.2758620689655173</v>
      </c>
    </row>
    <row r="1763" spans="1:5">
      <c r="A1763" s="118">
        <v>433481</v>
      </c>
      <c r="B1763" s="119">
        <v>29</v>
      </c>
      <c r="C1763" s="120">
        <f t="shared" si="55"/>
        <v>80.555555555555557</v>
      </c>
      <c r="D1763" s="119">
        <v>37</v>
      </c>
      <c r="E1763" s="121">
        <f t="shared" si="54"/>
        <v>1.2758620689655173</v>
      </c>
    </row>
    <row r="1764" spans="1:5">
      <c r="A1764" s="118">
        <v>431205</v>
      </c>
      <c r="B1764" s="119">
        <v>36</v>
      </c>
      <c r="C1764" s="120">
        <f t="shared" si="55"/>
        <v>100</v>
      </c>
      <c r="D1764" s="119">
        <v>46</v>
      </c>
      <c r="E1764" s="121">
        <f t="shared" si="54"/>
        <v>1.2777777777777777</v>
      </c>
    </row>
    <row r="1765" spans="1:5">
      <c r="A1765" s="118">
        <v>431218</v>
      </c>
      <c r="B1765" s="119">
        <v>36</v>
      </c>
      <c r="C1765" s="120">
        <f t="shared" si="55"/>
        <v>100</v>
      </c>
      <c r="D1765" s="119">
        <v>46</v>
      </c>
      <c r="E1765" s="121">
        <f t="shared" si="54"/>
        <v>1.2777777777777777</v>
      </c>
    </row>
    <row r="1766" spans="1:5">
      <c r="A1766" s="118">
        <v>431248</v>
      </c>
      <c r="B1766" s="119">
        <v>36</v>
      </c>
      <c r="C1766" s="120">
        <f t="shared" si="55"/>
        <v>100</v>
      </c>
      <c r="D1766" s="119">
        <v>46</v>
      </c>
      <c r="E1766" s="121">
        <f t="shared" si="54"/>
        <v>1.2777777777777777</v>
      </c>
    </row>
    <row r="1767" spans="1:5">
      <c r="A1767" s="118">
        <v>431267</v>
      </c>
      <c r="B1767" s="119">
        <v>36</v>
      </c>
      <c r="C1767" s="120">
        <f t="shared" si="55"/>
        <v>100</v>
      </c>
      <c r="D1767" s="119">
        <v>46</v>
      </c>
      <c r="E1767" s="121">
        <f t="shared" si="54"/>
        <v>1.2777777777777777</v>
      </c>
    </row>
    <row r="1768" spans="1:5">
      <c r="A1768" s="118">
        <v>431481</v>
      </c>
      <c r="B1768" s="119">
        <v>36</v>
      </c>
      <c r="C1768" s="120">
        <f t="shared" si="55"/>
        <v>100</v>
      </c>
      <c r="D1768" s="119">
        <v>46</v>
      </c>
      <c r="E1768" s="121">
        <f t="shared" si="54"/>
        <v>1.2777777777777777</v>
      </c>
    </row>
    <row r="1769" spans="1:5">
      <c r="A1769" s="118">
        <v>431580</v>
      </c>
      <c r="B1769" s="119">
        <v>36</v>
      </c>
      <c r="C1769" s="120">
        <f t="shared" si="55"/>
        <v>100</v>
      </c>
      <c r="D1769" s="119">
        <v>46</v>
      </c>
      <c r="E1769" s="121">
        <f t="shared" si="54"/>
        <v>1.2777777777777777</v>
      </c>
    </row>
    <row r="1770" spans="1:5">
      <c r="A1770" s="118">
        <v>431631</v>
      </c>
      <c r="B1770" s="119">
        <v>36</v>
      </c>
      <c r="C1770" s="120">
        <f t="shared" si="55"/>
        <v>100</v>
      </c>
      <c r="D1770" s="119">
        <v>46</v>
      </c>
      <c r="E1770" s="121">
        <f t="shared" si="54"/>
        <v>1.2777777777777777</v>
      </c>
    </row>
    <row r="1771" spans="1:5">
      <c r="A1771" s="118">
        <v>431761</v>
      </c>
      <c r="B1771" s="119">
        <v>36</v>
      </c>
      <c r="C1771" s="120">
        <f t="shared" si="55"/>
        <v>100</v>
      </c>
      <c r="D1771" s="119">
        <v>46</v>
      </c>
      <c r="E1771" s="121">
        <f t="shared" si="54"/>
        <v>1.2777777777777777</v>
      </c>
    </row>
    <row r="1772" spans="1:5">
      <c r="A1772" s="118">
        <v>431781</v>
      </c>
      <c r="B1772" s="119">
        <v>36</v>
      </c>
      <c r="C1772" s="120">
        <f t="shared" si="55"/>
        <v>100</v>
      </c>
      <c r="D1772" s="119">
        <v>46</v>
      </c>
      <c r="E1772" s="121">
        <f t="shared" si="54"/>
        <v>1.2777777777777777</v>
      </c>
    </row>
    <row r="1773" spans="1:5">
      <c r="A1773" s="118">
        <v>431804</v>
      </c>
      <c r="B1773" s="119">
        <v>36</v>
      </c>
      <c r="C1773" s="120">
        <f t="shared" si="55"/>
        <v>100</v>
      </c>
      <c r="D1773" s="119">
        <v>46</v>
      </c>
      <c r="E1773" s="121">
        <f t="shared" si="54"/>
        <v>1.2777777777777777</v>
      </c>
    </row>
    <row r="1774" spans="1:5">
      <c r="A1774" s="118">
        <v>431907</v>
      </c>
      <c r="B1774" s="119">
        <v>36</v>
      </c>
      <c r="C1774" s="120">
        <f t="shared" si="55"/>
        <v>100</v>
      </c>
      <c r="D1774" s="119">
        <v>46</v>
      </c>
      <c r="E1774" s="121">
        <f t="shared" si="54"/>
        <v>1.2777777777777777</v>
      </c>
    </row>
    <row r="1775" spans="1:5">
      <c r="A1775" s="118">
        <v>432096</v>
      </c>
      <c r="B1775" s="119">
        <v>36</v>
      </c>
      <c r="C1775" s="120">
        <f t="shared" si="55"/>
        <v>100</v>
      </c>
      <c r="D1775" s="119">
        <v>46</v>
      </c>
      <c r="E1775" s="121">
        <f t="shared" si="54"/>
        <v>1.2777777777777777</v>
      </c>
    </row>
    <row r="1776" spans="1:5">
      <c r="A1776" s="118">
        <v>432104</v>
      </c>
      <c r="B1776" s="119">
        <v>36</v>
      </c>
      <c r="C1776" s="120">
        <f t="shared" si="55"/>
        <v>100</v>
      </c>
      <c r="D1776" s="119">
        <v>46</v>
      </c>
      <c r="E1776" s="121">
        <f t="shared" si="54"/>
        <v>1.2777777777777777</v>
      </c>
    </row>
    <row r="1777" spans="1:5">
      <c r="A1777" s="118">
        <v>432133</v>
      </c>
      <c r="B1777" s="119">
        <v>36</v>
      </c>
      <c r="C1777" s="120">
        <f t="shared" si="55"/>
        <v>100</v>
      </c>
      <c r="D1777" s="119">
        <v>46</v>
      </c>
      <c r="E1777" s="121">
        <f t="shared" si="54"/>
        <v>1.2777777777777777</v>
      </c>
    </row>
    <row r="1778" spans="1:5">
      <c r="A1778" s="118">
        <v>432172</v>
      </c>
      <c r="B1778" s="119">
        <v>36</v>
      </c>
      <c r="C1778" s="120">
        <f t="shared" si="55"/>
        <v>100</v>
      </c>
      <c r="D1778" s="119">
        <v>46</v>
      </c>
      <c r="E1778" s="121">
        <f t="shared" si="54"/>
        <v>1.2777777777777777</v>
      </c>
    </row>
    <row r="1779" spans="1:5">
      <c r="A1779" s="118">
        <v>432190</v>
      </c>
      <c r="B1779" s="119">
        <v>36</v>
      </c>
      <c r="C1779" s="120">
        <f t="shared" si="55"/>
        <v>100</v>
      </c>
      <c r="D1779" s="119">
        <v>46</v>
      </c>
      <c r="E1779" s="121">
        <f t="shared" si="54"/>
        <v>1.2777777777777777</v>
      </c>
    </row>
    <row r="1780" spans="1:5">
      <c r="A1780" s="118">
        <v>432548</v>
      </c>
      <c r="B1780" s="119">
        <v>36</v>
      </c>
      <c r="C1780" s="120">
        <f t="shared" si="55"/>
        <v>100</v>
      </c>
      <c r="D1780" s="119">
        <v>46</v>
      </c>
      <c r="E1780" s="121">
        <f t="shared" si="54"/>
        <v>1.2777777777777777</v>
      </c>
    </row>
    <row r="1781" spans="1:5">
      <c r="A1781" s="118">
        <v>432779</v>
      </c>
      <c r="B1781" s="119">
        <v>36</v>
      </c>
      <c r="C1781" s="120">
        <f t="shared" si="55"/>
        <v>100</v>
      </c>
      <c r="D1781" s="119">
        <v>46</v>
      </c>
      <c r="E1781" s="121">
        <f t="shared" si="54"/>
        <v>1.2777777777777777</v>
      </c>
    </row>
    <row r="1782" spans="1:5">
      <c r="A1782" s="118">
        <v>432869</v>
      </c>
      <c r="B1782" s="119">
        <v>36</v>
      </c>
      <c r="C1782" s="120">
        <f t="shared" si="55"/>
        <v>100</v>
      </c>
      <c r="D1782" s="119">
        <v>46</v>
      </c>
      <c r="E1782" s="121">
        <f t="shared" si="54"/>
        <v>1.2777777777777777</v>
      </c>
    </row>
    <row r="1783" spans="1:5">
      <c r="A1783" s="118">
        <v>433088</v>
      </c>
      <c r="B1783" s="119">
        <v>36</v>
      </c>
      <c r="C1783" s="120">
        <f t="shared" si="55"/>
        <v>100</v>
      </c>
      <c r="D1783" s="119">
        <v>46</v>
      </c>
      <c r="E1783" s="121">
        <f t="shared" si="54"/>
        <v>1.2777777777777777</v>
      </c>
    </row>
    <row r="1784" spans="1:5">
      <c r="A1784" s="118">
        <v>433583</v>
      </c>
      <c r="B1784" s="119">
        <v>36</v>
      </c>
      <c r="C1784" s="120">
        <f t="shared" si="55"/>
        <v>100</v>
      </c>
      <c r="D1784" s="119">
        <v>46</v>
      </c>
      <c r="E1784" s="121">
        <f t="shared" si="54"/>
        <v>1.2777777777777777</v>
      </c>
    </row>
    <row r="1785" spans="1:5">
      <c r="A1785" s="118">
        <v>433962</v>
      </c>
      <c r="B1785" s="119">
        <v>36</v>
      </c>
      <c r="C1785" s="120">
        <f t="shared" si="55"/>
        <v>100</v>
      </c>
      <c r="D1785" s="119">
        <v>46</v>
      </c>
      <c r="E1785" s="121">
        <f t="shared" si="54"/>
        <v>1.2777777777777777</v>
      </c>
    </row>
    <row r="1786" spans="1:5">
      <c r="A1786" s="118">
        <v>433988</v>
      </c>
      <c r="B1786" s="119">
        <v>36</v>
      </c>
      <c r="C1786" s="120">
        <f t="shared" si="55"/>
        <v>100</v>
      </c>
      <c r="D1786" s="119">
        <v>46</v>
      </c>
      <c r="E1786" s="121">
        <f t="shared" si="54"/>
        <v>1.2777777777777777</v>
      </c>
    </row>
    <row r="1787" spans="1:5">
      <c r="A1787" s="118">
        <v>434015</v>
      </c>
      <c r="B1787" s="119">
        <v>36</v>
      </c>
      <c r="C1787" s="120">
        <f t="shared" si="55"/>
        <v>100</v>
      </c>
      <c r="D1787" s="119">
        <v>46</v>
      </c>
      <c r="E1787" s="121">
        <f t="shared" si="54"/>
        <v>1.2777777777777777</v>
      </c>
    </row>
    <row r="1788" spans="1:5">
      <c r="A1788" s="118">
        <v>434045</v>
      </c>
      <c r="B1788" s="119">
        <v>36</v>
      </c>
      <c r="C1788" s="120">
        <f t="shared" si="55"/>
        <v>100</v>
      </c>
      <c r="D1788" s="119">
        <v>46</v>
      </c>
      <c r="E1788" s="121">
        <f t="shared" si="54"/>
        <v>1.2777777777777777</v>
      </c>
    </row>
    <row r="1789" spans="1:5">
      <c r="A1789" s="118">
        <v>434235</v>
      </c>
      <c r="B1789" s="119">
        <v>36</v>
      </c>
      <c r="C1789" s="120">
        <f t="shared" si="55"/>
        <v>100</v>
      </c>
      <c r="D1789" s="119">
        <v>46</v>
      </c>
      <c r="E1789" s="121">
        <f t="shared" si="54"/>
        <v>1.2777777777777777</v>
      </c>
    </row>
    <row r="1790" spans="1:5">
      <c r="A1790" s="118">
        <v>434258</v>
      </c>
      <c r="B1790" s="119">
        <v>36</v>
      </c>
      <c r="C1790" s="120">
        <f t="shared" si="55"/>
        <v>100</v>
      </c>
      <c r="D1790" s="119">
        <v>46</v>
      </c>
      <c r="E1790" s="121">
        <f t="shared" si="54"/>
        <v>1.2777777777777777</v>
      </c>
    </row>
    <row r="1791" spans="1:5">
      <c r="A1791" s="118">
        <v>434261</v>
      </c>
      <c r="B1791" s="119">
        <v>36</v>
      </c>
      <c r="C1791" s="120">
        <f t="shared" si="55"/>
        <v>100</v>
      </c>
      <c r="D1791" s="119">
        <v>46</v>
      </c>
      <c r="E1791" s="121">
        <f t="shared" si="54"/>
        <v>1.2777777777777777</v>
      </c>
    </row>
    <row r="1792" spans="1:5">
      <c r="A1792" s="118">
        <v>434462</v>
      </c>
      <c r="B1792" s="119">
        <v>36</v>
      </c>
      <c r="C1792" s="120">
        <f t="shared" si="55"/>
        <v>100</v>
      </c>
      <c r="D1792" s="119">
        <v>46</v>
      </c>
      <c r="E1792" s="121">
        <f t="shared" si="54"/>
        <v>1.2777777777777777</v>
      </c>
    </row>
    <row r="1793" spans="1:5">
      <c r="A1793" s="118">
        <v>434631</v>
      </c>
      <c r="B1793" s="119">
        <v>36</v>
      </c>
      <c r="C1793" s="120">
        <f t="shared" si="55"/>
        <v>100</v>
      </c>
      <c r="D1793" s="119">
        <v>46</v>
      </c>
      <c r="E1793" s="121">
        <f t="shared" si="54"/>
        <v>1.2777777777777777</v>
      </c>
    </row>
    <row r="1794" spans="1:5">
      <c r="A1794" s="118">
        <v>434748</v>
      </c>
      <c r="B1794" s="119">
        <v>36</v>
      </c>
      <c r="C1794" s="120">
        <f t="shared" si="55"/>
        <v>100</v>
      </c>
      <c r="D1794" s="119">
        <v>46</v>
      </c>
      <c r="E1794" s="121">
        <f t="shared" si="54"/>
        <v>1.2777777777777777</v>
      </c>
    </row>
    <row r="1795" spans="1:5">
      <c r="A1795" s="118">
        <v>434824</v>
      </c>
      <c r="B1795" s="119">
        <v>36</v>
      </c>
      <c r="C1795" s="120">
        <f t="shared" si="55"/>
        <v>100</v>
      </c>
      <c r="D1795" s="119">
        <v>46</v>
      </c>
      <c r="E1795" s="121">
        <f t="shared" si="54"/>
        <v>1.2777777777777777</v>
      </c>
    </row>
    <row r="1796" spans="1:5">
      <c r="A1796" s="118">
        <v>434837</v>
      </c>
      <c r="B1796" s="119">
        <v>36</v>
      </c>
      <c r="C1796" s="120">
        <f t="shared" si="55"/>
        <v>100</v>
      </c>
      <c r="D1796" s="119">
        <v>46</v>
      </c>
      <c r="E1796" s="121">
        <f t="shared" ref="E1796:E1859" si="56">D1796/B1796</f>
        <v>1.2777777777777777</v>
      </c>
    </row>
    <row r="1797" spans="1:5">
      <c r="A1797" s="118">
        <v>431970</v>
      </c>
      <c r="B1797" s="119">
        <v>32</v>
      </c>
      <c r="C1797" s="120">
        <f t="shared" ref="C1797:C1860" si="57">B1797*100/36</f>
        <v>88.888888888888886</v>
      </c>
      <c r="D1797" s="119">
        <v>41</v>
      </c>
      <c r="E1797" s="121">
        <f t="shared" si="56"/>
        <v>1.28125</v>
      </c>
    </row>
    <row r="1798" spans="1:5">
      <c r="A1798" s="118">
        <v>432618</v>
      </c>
      <c r="B1798" s="119">
        <v>32</v>
      </c>
      <c r="C1798" s="120">
        <f t="shared" si="57"/>
        <v>88.888888888888886</v>
      </c>
      <c r="D1798" s="119">
        <v>41</v>
      </c>
      <c r="E1798" s="121">
        <f t="shared" si="56"/>
        <v>1.28125</v>
      </c>
    </row>
    <row r="1799" spans="1:5">
      <c r="A1799" s="118">
        <v>434280</v>
      </c>
      <c r="B1799" s="119">
        <v>32</v>
      </c>
      <c r="C1799" s="120">
        <f t="shared" si="57"/>
        <v>88.888888888888886</v>
      </c>
      <c r="D1799" s="119">
        <v>41</v>
      </c>
      <c r="E1799" s="121">
        <f t="shared" si="56"/>
        <v>1.28125</v>
      </c>
    </row>
    <row r="1800" spans="1:5">
      <c r="A1800" s="118">
        <v>435269</v>
      </c>
      <c r="B1800" s="119">
        <v>32</v>
      </c>
      <c r="C1800" s="120">
        <f t="shared" si="57"/>
        <v>88.888888888888886</v>
      </c>
      <c r="D1800" s="119">
        <v>41</v>
      </c>
      <c r="E1800" s="121">
        <f t="shared" si="56"/>
        <v>1.28125</v>
      </c>
    </row>
    <row r="1801" spans="1:5">
      <c r="A1801" s="118">
        <v>431223</v>
      </c>
      <c r="B1801" s="119">
        <v>35</v>
      </c>
      <c r="C1801" s="120">
        <f t="shared" si="57"/>
        <v>97.222222222222229</v>
      </c>
      <c r="D1801" s="119">
        <v>45</v>
      </c>
      <c r="E1801" s="121">
        <f t="shared" si="56"/>
        <v>1.2857142857142858</v>
      </c>
    </row>
    <row r="1802" spans="1:5">
      <c r="A1802" s="118">
        <v>431370</v>
      </c>
      <c r="B1802" s="119">
        <v>35</v>
      </c>
      <c r="C1802" s="120">
        <f t="shared" si="57"/>
        <v>97.222222222222229</v>
      </c>
      <c r="D1802" s="119">
        <v>45</v>
      </c>
      <c r="E1802" s="121">
        <f t="shared" si="56"/>
        <v>1.2857142857142858</v>
      </c>
    </row>
    <row r="1803" spans="1:5">
      <c r="A1803" s="118">
        <v>431616</v>
      </c>
      <c r="B1803" s="119">
        <v>35</v>
      </c>
      <c r="C1803" s="120">
        <f t="shared" si="57"/>
        <v>97.222222222222229</v>
      </c>
      <c r="D1803" s="119">
        <v>45</v>
      </c>
      <c r="E1803" s="121">
        <f t="shared" si="56"/>
        <v>1.2857142857142858</v>
      </c>
    </row>
    <row r="1804" spans="1:5">
      <c r="A1804" s="118">
        <v>431651</v>
      </c>
      <c r="B1804" s="119">
        <v>35</v>
      </c>
      <c r="C1804" s="120">
        <f t="shared" si="57"/>
        <v>97.222222222222229</v>
      </c>
      <c r="D1804" s="119">
        <v>45</v>
      </c>
      <c r="E1804" s="121">
        <f t="shared" si="56"/>
        <v>1.2857142857142858</v>
      </c>
    </row>
    <row r="1805" spans="1:5">
      <c r="A1805" s="118">
        <v>432087</v>
      </c>
      <c r="B1805" s="119">
        <v>35</v>
      </c>
      <c r="C1805" s="120">
        <f t="shared" si="57"/>
        <v>97.222222222222229</v>
      </c>
      <c r="D1805" s="119">
        <v>45</v>
      </c>
      <c r="E1805" s="121">
        <f t="shared" si="56"/>
        <v>1.2857142857142858</v>
      </c>
    </row>
    <row r="1806" spans="1:5">
      <c r="A1806" s="118">
        <v>432233</v>
      </c>
      <c r="B1806" s="119">
        <v>35</v>
      </c>
      <c r="C1806" s="120">
        <f t="shared" si="57"/>
        <v>97.222222222222229</v>
      </c>
      <c r="D1806" s="119">
        <v>45</v>
      </c>
      <c r="E1806" s="121">
        <f t="shared" si="56"/>
        <v>1.2857142857142858</v>
      </c>
    </row>
    <row r="1807" spans="1:5">
      <c r="A1807" s="118">
        <v>432242</v>
      </c>
      <c r="B1807" s="119">
        <v>35</v>
      </c>
      <c r="C1807" s="120">
        <f t="shared" si="57"/>
        <v>97.222222222222229</v>
      </c>
      <c r="D1807" s="119">
        <v>45</v>
      </c>
      <c r="E1807" s="121">
        <f t="shared" si="56"/>
        <v>1.2857142857142858</v>
      </c>
    </row>
    <row r="1808" spans="1:5">
      <c r="A1808" s="118">
        <v>432254</v>
      </c>
      <c r="B1808" s="119">
        <v>35</v>
      </c>
      <c r="C1808" s="120">
        <f t="shared" si="57"/>
        <v>97.222222222222229</v>
      </c>
      <c r="D1808" s="119">
        <v>45</v>
      </c>
      <c r="E1808" s="121">
        <f t="shared" si="56"/>
        <v>1.2857142857142858</v>
      </c>
    </row>
    <row r="1809" spans="1:5">
      <c r="A1809" s="118">
        <v>432485</v>
      </c>
      <c r="B1809" s="119">
        <v>35</v>
      </c>
      <c r="C1809" s="120">
        <f t="shared" si="57"/>
        <v>97.222222222222229</v>
      </c>
      <c r="D1809" s="119">
        <v>45</v>
      </c>
      <c r="E1809" s="121">
        <f t="shared" si="56"/>
        <v>1.2857142857142858</v>
      </c>
    </row>
    <row r="1810" spans="1:5">
      <c r="A1810" s="118">
        <v>432538</v>
      </c>
      <c r="B1810" s="119">
        <v>35</v>
      </c>
      <c r="C1810" s="120">
        <f t="shared" si="57"/>
        <v>97.222222222222229</v>
      </c>
      <c r="D1810" s="119">
        <v>45</v>
      </c>
      <c r="E1810" s="121">
        <f t="shared" si="56"/>
        <v>1.2857142857142858</v>
      </c>
    </row>
    <row r="1811" spans="1:5">
      <c r="A1811" s="118">
        <v>432684</v>
      </c>
      <c r="B1811" s="119">
        <v>35</v>
      </c>
      <c r="C1811" s="120">
        <f t="shared" si="57"/>
        <v>97.222222222222229</v>
      </c>
      <c r="D1811" s="119">
        <v>45</v>
      </c>
      <c r="E1811" s="121">
        <f t="shared" si="56"/>
        <v>1.2857142857142858</v>
      </c>
    </row>
    <row r="1812" spans="1:5">
      <c r="A1812" s="118">
        <v>432706</v>
      </c>
      <c r="B1812" s="119">
        <v>35</v>
      </c>
      <c r="C1812" s="120">
        <f t="shared" si="57"/>
        <v>97.222222222222229</v>
      </c>
      <c r="D1812" s="119">
        <v>45</v>
      </c>
      <c r="E1812" s="121">
        <f t="shared" si="56"/>
        <v>1.2857142857142858</v>
      </c>
    </row>
    <row r="1813" spans="1:5">
      <c r="A1813" s="118">
        <v>433082</v>
      </c>
      <c r="B1813" s="119">
        <v>35</v>
      </c>
      <c r="C1813" s="120">
        <f t="shared" si="57"/>
        <v>97.222222222222229</v>
      </c>
      <c r="D1813" s="119">
        <v>45</v>
      </c>
      <c r="E1813" s="121">
        <f t="shared" si="56"/>
        <v>1.2857142857142858</v>
      </c>
    </row>
    <row r="1814" spans="1:5">
      <c r="A1814" s="118">
        <v>433226</v>
      </c>
      <c r="B1814" s="119">
        <v>35</v>
      </c>
      <c r="C1814" s="120">
        <f t="shared" si="57"/>
        <v>97.222222222222229</v>
      </c>
      <c r="D1814" s="119">
        <v>45</v>
      </c>
      <c r="E1814" s="121">
        <f t="shared" si="56"/>
        <v>1.2857142857142858</v>
      </c>
    </row>
    <row r="1815" spans="1:5">
      <c r="A1815" s="118">
        <v>433658</v>
      </c>
      <c r="B1815" s="119">
        <v>35</v>
      </c>
      <c r="C1815" s="120">
        <f t="shared" si="57"/>
        <v>97.222222222222229</v>
      </c>
      <c r="D1815" s="119">
        <v>45</v>
      </c>
      <c r="E1815" s="121">
        <f t="shared" si="56"/>
        <v>1.2857142857142858</v>
      </c>
    </row>
    <row r="1816" spans="1:5">
      <c r="A1816" s="118">
        <v>434380</v>
      </c>
      <c r="B1816" s="119">
        <v>35</v>
      </c>
      <c r="C1816" s="120">
        <f t="shared" si="57"/>
        <v>97.222222222222229</v>
      </c>
      <c r="D1816" s="119">
        <v>45</v>
      </c>
      <c r="E1816" s="121">
        <f t="shared" si="56"/>
        <v>1.2857142857142858</v>
      </c>
    </row>
    <row r="1817" spans="1:5">
      <c r="A1817" s="118">
        <v>434550</v>
      </c>
      <c r="B1817" s="119">
        <v>35</v>
      </c>
      <c r="C1817" s="120">
        <f t="shared" si="57"/>
        <v>97.222222222222229</v>
      </c>
      <c r="D1817" s="119">
        <v>45</v>
      </c>
      <c r="E1817" s="121">
        <f t="shared" si="56"/>
        <v>1.2857142857142858</v>
      </c>
    </row>
    <row r="1818" spans="1:5">
      <c r="A1818" s="118">
        <v>434632</v>
      </c>
      <c r="B1818" s="119">
        <v>35</v>
      </c>
      <c r="C1818" s="120">
        <f t="shared" si="57"/>
        <v>97.222222222222229</v>
      </c>
      <c r="D1818" s="119">
        <v>45</v>
      </c>
      <c r="E1818" s="121">
        <f t="shared" si="56"/>
        <v>1.2857142857142858</v>
      </c>
    </row>
    <row r="1819" spans="1:5">
      <c r="A1819" s="118">
        <v>434782</v>
      </c>
      <c r="B1819" s="119">
        <v>35</v>
      </c>
      <c r="C1819" s="120">
        <f t="shared" si="57"/>
        <v>97.222222222222229</v>
      </c>
      <c r="D1819" s="119">
        <v>45</v>
      </c>
      <c r="E1819" s="121">
        <f t="shared" si="56"/>
        <v>1.2857142857142858</v>
      </c>
    </row>
    <row r="1820" spans="1:5">
      <c r="A1820" s="118">
        <v>434864</v>
      </c>
      <c r="B1820" s="119">
        <v>35</v>
      </c>
      <c r="C1820" s="120">
        <f t="shared" si="57"/>
        <v>97.222222222222229</v>
      </c>
      <c r="D1820" s="119">
        <v>45</v>
      </c>
      <c r="E1820" s="121">
        <f t="shared" si="56"/>
        <v>1.2857142857142858</v>
      </c>
    </row>
    <row r="1821" spans="1:5">
      <c r="A1821" s="118">
        <v>434958</v>
      </c>
      <c r="B1821" s="119">
        <v>35</v>
      </c>
      <c r="C1821" s="120">
        <f t="shared" si="57"/>
        <v>97.222222222222229</v>
      </c>
      <c r="D1821" s="119">
        <v>45</v>
      </c>
      <c r="E1821" s="121">
        <f t="shared" si="56"/>
        <v>1.2857142857142858</v>
      </c>
    </row>
    <row r="1822" spans="1:5">
      <c r="A1822" s="118">
        <v>435240</v>
      </c>
      <c r="B1822" s="119">
        <v>35</v>
      </c>
      <c r="C1822" s="120">
        <f t="shared" si="57"/>
        <v>97.222222222222229</v>
      </c>
      <c r="D1822" s="119">
        <v>45</v>
      </c>
      <c r="E1822" s="121">
        <f t="shared" si="56"/>
        <v>1.2857142857142858</v>
      </c>
    </row>
    <row r="1823" spans="1:5">
      <c r="A1823" s="118">
        <v>433708</v>
      </c>
      <c r="B1823" s="119">
        <v>31</v>
      </c>
      <c r="C1823" s="120">
        <f t="shared" si="57"/>
        <v>86.111111111111114</v>
      </c>
      <c r="D1823" s="119">
        <v>40</v>
      </c>
      <c r="E1823" s="121">
        <f t="shared" si="56"/>
        <v>1.2903225806451613</v>
      </c>
    </row>
    <row r="1824" spans="1:5">
      <c r="A1824" s="118">
        <v>434395</v>
      </c>
      <c r="B1824" s="119">
        <v>31</v>
      </c>
      <c r="C1824" s="120">
        <f t="shared" si="57"/>
        <v>86.111111111111114</v>
      </c>
      <c r="D1824" s="119">
        <v>40</v>
      </c>
      <c r="E1824" s="121">
        <f t="shared" si="56"/>
        <v>1.2903225806451613</v>
      </c>
    </row>
    <row r="1825" spans="1:5">
      <c r="A1825" s="118">
        <v>431199</v>
      </c>
      <c r="B1825" s="119">
        <v>34</v>
      </c>
      <c r="C1825" s="120">
        <f t="shared" si="57"/>
        <v>94.444444444444443</v>
      </c>
      <c r="D1825" s="119">
        <v>44</v>
      </c>
      <c r="E1825" s="121">
        <f t="shared" si="56"/>
        <v>1.2941176470588236</v>
      </c>
    </row>
    <row r="1826" spans="1:5">
      <c r="A1826" s="118">
        <v>431224</v>
      </c>
      <c r="B1826" s="119">
        <v>34</v>
      </c>
      <c r="C1826" s="120">
        <f t="shared" si="57"/>
        <v>94.444444444444443</v>
      </c>
      <c r="D1826" s="119">
        <v>44</v>
      </c>
      <c r="E1826" s="121">
        <f t="shared" si="56"/>
        <v>1.2941176470588236</v>
      </c>
    </row>
    <row r="1827" spans="1:5">
      <c r="A1827" s="118">
        <v>431394</v>
      </c>
      <c r="B1827" s="119">
        <v>34</v>
      </c>
      <c r="C1827" s="120">
        <f t="shared" si="57"/>
        <v>94.444444444444443</v>
      </c>
      <c r="D1827" s="119">
        <v>44</v>
      </c>
      <c r="E1827" s="121">
        <f t="shared" si="56"/>
        <v>1.2941176470588236</v>
      </c>
    </row>
    <row r="1828" spans="1:5">
      <c r="A1828" s="118">
        <v>431862</v>
      </c>
      <c r="B1828" s="119">
        <v>34</v>
      </c>
      <c r="C1828" s="120">
        <f t="shared" si="57"/>
        <v>94.444444444444443</v>
      </c>
      <c r="D1828" s="119">
        <v>44</v>
      </c>
      <c r="E1828" s="121">
        <f t="shared" si="56"/>
        <v>1.2941176470588236</v>
      </c>
    </row>
    <row r="1829" spans="1:5">
      <c r="A1829" s="118">
        <v>432066</v>
      </c>
      <c r="B1829" s="119">
        <v>34</v>
      </c>
      <c r="C1829" s="120">
        <f t="shared" si="57"/>
        <v>94.444444444444443</v>
      </c>
      <c r="D1829" s="119">
        <v>44</v>
      </c>
      <c r="E1829" s="121">
        <f t="shared" si="56"/>
        <v>1.2941176470588236</v>
      </c>
    </row>
    <row r="1830" spans="1:5">
      <c r="A1830" s="118">
        <v>432095</v>
      </c>
      <c r="B1830" s="119">
        <v>34</v>
      </c>
      <c r="C1830" s="120">
        <f t="shared" si="57"/>
        <v>94.444444444444443</v>
      </c>
      <c r="D1830" s="119">
        <v>44</v>
      </c>
      <c r="E1830" s="121">
        <f t="shared" si="56"/>
        <v>1.2941176470588236</v>
      </c>
    </row>
    <row r="1831" spans="1:5">
      <c r="A1831" s="118">
        <v>432979</v>
      </c>
      <c r="B1831" s="119">
        <v>34</v>
      </c>
      <c r="C1831" s="120">
        <f t="shared" si="57"/>
        <v>94.444444444444443</v>
      </c>
      <c r="D1831" s="119">
        <v>44</v>
      </c>
      <c r="E1831" s="121">
        <f t="shared" si="56"/>
        <v>1.2941176470588236</v>
      </c>
    </row>
    <row r="1832" spans="1:5">
      <c r="A1832" s="118">
        <v>433987</v>
      </c>
      <c r="B1832" s="119">
        <v>34</v>
      </c>
      <c r="C1832" s="120">
        <f t="shared" si="57"/>
        <v>94.444444444444443</v>
      </c>
      <c r="D1832" s="119">
        <v>44</v>
      </c>
      <c r="E1832" s="121">
        <f t="shared" si="56"/>
        <v>1.2941176470588236</v>
      </c>
    </row>
    <row r="1833" spans="1:5">
      <c r="A1833" s="118">
        <v>434412</v>
      </c>
      <c r="B1833" s="119">
        <v>34</v>
      </c>
      <c r="C1833" s="120">
        <f t="shared" si="57"/>
        <v>94.444444444444443</v>
      </c>
      <c r="D1833" s="119">
        <v>44</v>
      </c>
      <c r="E1833" s="121">
        <f t="shared" si="56"/>
        <v>1.2941176470588236</v>
      </c>
    </row>
    <row r="1834" spans="1:5">
      <c r="A1834" s="118">
        <v>434595</v>
      </c>
      <c r="B1834" s="119">
        <v>34</v>
      </c>
      <c r="C1834" s="120">
        <f t="shared" si="57"/>
        <v>94.444444444444443</v>
      </c>
      <c r="D1834" s="119">
        <v>44</v>
      </c>
      <c r="E1834" s="121">
        <f t="shared" si="56"/>
        <v>1.2941176470588236</v>
      </c>
    </row>
    <row r="1835" spans="1:5">
      <c r="A1835" s="118">
        <v>433468</v>
      </c>
      <c r="B1835" s="119">
        <v>30</v>
      </c>
      <c r="C1835" s="120">
        <f t="shared" si="57"/>
        <v>83.333333333333329</v>
      </c>
      <c r="D1835" s="119">
        <v>39</v>
      </c>
      <c r="E1835" s="121">
        <f t="shared" si="56"/>
        <v>1.3</v>
      </c>
    </row>
    <row r="1836" spans="1:5">
      <c r="A1836" s="118">
        <v>431920</v>
      </c>
      <c r="B1836" s="119">
        <v>33</v>
      </c>
      <c r="C1836" s="120">
        <f t="shared" si="57"/>
        <v>91.666666666666671</v>
      </c>
      <c r="D1836" s="119">
        <v>43</v>
      </c>
      <c r="E1836" s="121">
        <f t="shared" si="56"/>
        <v>1.303030303030303</v>
      </c>
    </row>
    <row r="1837" spans="1:5">
      <c r="A1837" s="118">
        <v>432251</v>
      </c>
      <c r="B1837" s="119">
        <v>33</v>
      </c>
      <c r="C1837" s="120">
        <f t="shared" si="57"/>
        <v>91.666666666666671</v>
      </c>
      <c r="D1837" s="119">
        <v>43</v>
      </c>
      <c r="E1837" s="121">
        <f t="shared" si="56"/>
        <v>1.303030303030303</v>
      </c>
    </row>
    <row r="1838" spans="1:5">
      <c r="A1838" s="118">
        <v>433728</v>
      </c>
      <c r="B1838" s="119">
        <v>33</v>
      </c>
      <c r="C1838" s="120">
        <f t="shared" si="57"/>
        <v>91.666666666666671</v>
      </c>
      <c r="D1838" s="119">
        <v>43</v>
      </c>
      <c r="E1838" s="121">
        <f t="shared" si="56"/>
        <v>1.303030303030303</v>
      </c>
    </row>
    <row r="1839" spans="1:5">
      <c r="A1839" s="118">
        <v>431176</v>
      </c>
      <c r="B1839" s="119">
        <v>36</v>
      </c>
      <c r="C1839" s="120">
        <f t="shared" si="57"/>
        <v>100</v>
      </c>
      <c r="D1839" s="119">
        <v>47</v>
      </c>
      <c r="E1839" s="121">
        <f t="shared" si="56"/>
        <v>1.3055555555555556</v>
      </c>
    </row>
    <row r="1840" spans="1:5">
      <c r="A1840" s="118">
        <v>431208</v>
      </c>
      <c r="B1840" s="119">
        <v>36</v>
      </c>
      <c r="C1840" s="120">
        <f t="shared" si="57"/>
        <v>100</v>
      </c>
      <c r="D1840" s="119">
        <v>47</v>
      </c>
      <c r="E1840" s="121">
        <f t="shared" si="56"/>
        <v>1.3055555555555556</v>
      </c>
    </row>
    <row r="1841" spans="1:5">
      <c r="A1841" s="118">
        <v>431238</v>
      </c>
      <c r="B1841" s="119">
        <v>36</v>
      </c>
      <c r="C1841" s="120">
        <f t="shared" si="57"/>
        <v>100</v>
      </c>
      <c r="D1841" s="119">
        <v>47</v>
      </c>
      <c r="E1841" s="121">
        <f t="shared" si="56"/>
        <v>1.3055555555555556</v>
      </c>
    </row>
    <row r="1842" spans="1:5">
      <c r="A1842" s="118">
        <v>431405</v>
      </c>
      <c r="B1842" s="119">
        <v>36</v>
      </c>
      <c r="C1842" s="120">
        <f t="shared" si="57"/>
        <v>100</v>
      </c>
      <c r="D1842" s="119">
        <v>47</v>
      </c>
      <c r="E1842" s="121">
        <f t="shared" si="56"/>
        <v>1.3055555555555556</v>
      </c>
    </row>
    <row r="1843" spans="1:5">
      <c r="A1843" s="118">
        <v>431421</v>
      </c>
      <c r="B1843" s="119">
        <v>36</v>
      </c>
      <c r="C1843" s="120">
        <f t="shared" si="57"/>
        <v>100</v>
      </c>
      <c r="D1843" s="119">
        <v>47</v>
      </c>
      <c r="E1843" s="121">
        <f t="shared" si="56"/>
        <v>1.3055555555555556</v>
      </c>
    </row>
    <row r="1844" spans="1:5">
      <c r="A1844" s="118">
        <v>431445</v>
      </c>
      <c r="B1844" s="119">
        <v>36</v>
      </c>
      <c r="C1844" s="120">
        <f t="shared" si="57"/>
        <v>100</v>
      </c>
      <c r="D1844" s="119">
        <v>47</v>
      </c>
      <c r="E1844" s="121">
        <f t="shared" si="56"/>
        <v>1.3055555555555556</v>
      </c>
    </row>
    <row r="1845" spans="1:5">
      <c r="A1845" s="118">
        <v>431554</v>
      </c>
      <c r="B1845" s="119">
        <v>36</v>
      </c>
      <c r="C1845" s="120">
        <f t="shared" si="57"/>
        <v>100</v>
      </c>
      <c r="D1845" s="119">
        <v>47</v>
      </c>
      <c r="E1845" s="121">
        <f t="shared" si="56"/>
        <v>1.3055555555555556</v>
      </c>
    </row>
    <row r="1846" spans="1:5">
      <c r="A1846" s="118">
        <v>431896</v>
      </c>
      <c r="B1846" s="119">
        <v>36</v>
      </c>
      <c r="C1846" s="120">
        <f t="shared" si="57"/>
        <v>100</v>
      </c>
      <c r="D1846" s="119">
        <v>47</v>
      </c>
      <c r="E1846" s="121">
        <f t="shared" si="56"/>
        <v>1.3055555555555556</v>
      </c>
    </row>
    <row r="1847" spans="1:5">
      <c r="A1847" s="118">
        <v>431917</v>
      </c>
      <c r="B1847" s="119">
        <v>36</v>
      </c>
      <c r="C1847" s="120">
        <f t="shared" si="57"/>
        <v>100</v>
      </c>
      <c r="D1847" s="119">
        <v>47</v>
      </c>
      <c r="E1847" s="121">
        <f t="shared" si="56"/>
        <v>1.3055555555555556</v>
      </c>
    </row>
    <row r="1848" spans="1:5">
      <c r="A1848" s="118">
        <v>432062</v>
      </c>
      <c r="B1848" s="119">
        <v>36</v>
      </c>
      <c r="C1848" s="120">
        <f t="shared" si="57"/>
        <v>100</v>
      </c>
      <c r="D1848" s="119">
        <v>47</v>
      </c>
      <c r="E1848" s="121">
        <f t="shared" si="56"/>
        <v>1.3055555555555556</v>
      </c>
    </row>
    <row r="1849" spans="1:5">
      <c r="A1849" s="118">
        <v>432105</v>
      </c>
      <c r="B1849" s="119">
        <v>36</v>
      </c>
      <c r="C1849" s="120">
        <f t="shared" si="57"/>
        <v>100</v>
      </c>
      <c r="D1849" s="119">
        <v>47</v>
      </c>
      <c r="E1849" s="121">
        <f t="shared" si="56"/>
        <v>1.3055555555555556</v>
      </c>
    </row>
    <row r="1850" spans="1:5">
      <c r="A1850" s="118">
        <v>432211</v>
      </c>
      <c r="B1850" s="119">
        <v>36</v>
      </c>
      <c r="C1850" s="120">
        <f t="shared" si="57"/>
        <v>100</v>
      </c>
      <c r="D1850" s="119">
        <v>47</v>
      </c>
      <c r="E1850" s="121">
        <f t="shared" si="56"/>
        <v>1.3055555555555556</v>
      </c>
    </row>
    <row r="1851" spans="1:5">
      <c r="A1851" s="118">
        <v>432272</v>
      </c>
      <c r="B1851" s="119">
        <v>36</v>
      </c>
      <c r="C1851" s="120">
        <f t="shared" si="57"/>
        <v>100</v>
      </c>
      <c r="D1851" s="119">
        <v>47</v>
      </c>
      <c r="E1851" s="121">
        <f t="shared" si="56"/>
        <v>1.3055555555555556</v>
      </c>
    </row>
    <row r="1852" spans="1:5">
      <c r="A1852" s="118">
        <v>432336</v>
      </c>
      <c r="B1852" s="119">
        <v>36</v>
      </c>
      <c r="C1852" s="120">
        <f t="shared" si="57"/>
        <v>100</v>
      </c>
      <c r="D1852" s="119">
        <v>47</v>
      </c>
      <c r="E1852" s="121">
        <f t="shared" si="56"/>
        <v>1.3055555555555556</v>
      </c>
    </row>
    <row r="1853" spans="1:5">
      <c r="A1853" s="118">
        <v>432342</v>
      </c>
      <c r="B1853" s="119">
        <v>36</v>
      </c>
      <c r="C1853" s="120">
        <f t="shared" si="57"/>
        <v>100</v>
      </c>
      <c r="D1853" s="119">
        <v>47</v>
      </c>
      <c r="E1853" s="121">
        <f t="shared" si="56"/>
        <v>1.3055555555555556</v>
      </c>
    </row>
    <row r="1854" spans="1:5">
      <c r="A1854" s="118">
        <v>432344</v>
      </c>
      <c r="B1854" s="119">
        <v>36</v>
      </c>
      <c r="C1854" s="120">
        <f t="shared" si="57"/>
        <v>100</v>
      </c>
      <c r="D1854" s="119">
        <v>47</v>
      </c>
      <c r="E1854" s="121">
        <f t="shared" si="56"/>
        <v>1.3055555555555556</v>
      </c>
    </row>
    <row r="1855" spans="1:5">
      <c r="A1855" s="118">
        <v>432456</v>
      </c>
      <c r="B1855" s="119">
        <v>36</v>
      </c>
      <c r="C1855" s="120">
        <f t="shared" si="57"/>
        <v>100</v>
      </c>
      <c r="D1855" s="119">
        <v>47</v>
      </c>
      <c r="E1855" s="121">
        <f t="shared" si="56"/>
        <v>1.3055555555555556</v>
      </c>
    </row>
    <row r="1856" spans="1:5">
      <c r="A1856" s="118">
        <v>432514</v>
      </c>
      <c r="B1856" s="119">
        <v>36</v>
      </c>
      <c r="C1856" s="120">
        <f t="shared" si="57"/>
        <v>100</v>
      </c>
      <c r="D1856" s="119">
        <v>47</v>
      </c>
      <c r="E1856" s="121">
        <f t="shared" si="56"/>
        <v>1.3055555555555556</v>
      </c>
    </row>
    <row r="1857" spans="1:5">
      <c r="A1857" s="118">
        <v>432841</v>
      </c>
      <c r="B1857" s="119">
        <v>36</v>
      </c>
      <c r="C1857" s="120">
        <f t="shared" si="57"/>
        <v>100</v>
      </c>
      <c r="D1857" s="119">
        <v>47</v>
      </c>
      <c r="E1857" s="121">
        <f t="shared" si="56"/>
        <v>1.3055555555555556</v>
      </c>
    </row>
    <row r="1858" spans="1:5">
      <c r="A1858" s="118">
        <v>432857</v>
      </c>
      <c r="B1858" s="119">
        <v>36</v>
      </c>
      <c r="C1858" s="120">
        <f t="shared" si="57"/>
        <v>100</v>
      </c>
      <c r="D1858" s="119">
        <v>47</v>
      </c>
      <c r="E1858" s="121">
        <f t="shared" si="56"/>
        <v>1.3055555555555556</v>
      </c>
    </row>
    <row r="1859" spans="1:5">
      <c r="A1859" s="118">
        <v>432859</v>
      </c>
      <c r="B1859" s="119">
        <v>36</v>
      </c>
      <c r="C1859" s="120">
        <f t="shared" si="57"/>
        <v>100</v>
      </c>
      <c r="D1859" s="119">
        <v>47</v>
      </c>
      <c r="E1859" s="121">
        <f t="shared" si="56"/>
        <v>1.3055555555555556</v>
      </c>
    </row>
    <row r="1860" spans="1:5">
      <c r="A1860" s="118">
        <v>432946</v>
      </c>
      <c r="B1860" s="119">
        <v>36</v>
      </c>
      <c r="C1860" s="120">
        <f t="shared" si="57"/>
        <v>100</v>
      </c>
      <c r="D1860" s="119">
        <v>47</v>
      </c>
      <c r="E1860" s="121">
        <f t="shared" ref="E1860:E1923" si="58">D1860/B1860</f>
        <v>1.3055555555555556</v>
      </c>
    </row>
    <row r="1861" spans="1:5">
      <c r="A1861" s="118">
        <v>433391</v>
      </c>
      <c r="B1861" s="119">
        <v>36</v>
      </c>
      <c r="C1861" s="120">
        <f t="shared" ref="C1861:C1924" si="59">B1861*100/36</f>
        <v>100</v>
      </c>
      <c r="D1861" s="119">
        <v>47</v>
      </c>
      <c r="E1861" s="121">
        <f t="shared" si="58"/>
        <v>1.3055555555555556</v>
      </c>
    </row>
    <row r="1862" spans="1:5">
      <c r="A1862" s="118">
        <v>433649</v>
      </c>
      <c r="B1862" s="119">
        <v>36</v>
      </c>
      <c r="C1862" s="120">
        <f t="shared" si="59"/>
        <v>100</v>
      </c>
      <c r="D1862" s="119">
        <v>47</v>
      </c>
      <c r="E1862" s="121">
        <f t="shared" si="58"/>
        <v>1.3055555555555556</v>
      </c>
    </row>
    <row r="1863" spans="1:5">
      <c r="A1863" s="118">
        <v>433794</v>
      </c>
      <c r="B1863" s="119">
        <v>36</v>
      </c>
      <c r="C1863" s="120">
        <f t="shared" si="59"/>
        <v>100</v>
      </c>
      <c r="D1863" s="119">
        <v>47</v>
      </c>
      <c r="E1863" s="121">
        <f t="shared" si="58"/>
        <v>1.3055555555555556</v>
      </c>
    </row>
    <row r="1864" spans="1:5">
      <c r="A1864" s="118">
        <v>433815</v>
      </c>
      <c r="B1864" s="119">
        <v>36</v>
      </c>
      <c r="C1864" s="120">
        <f t="shared" si="59"/>
        <v>100</v>
      </c>
      <c r="D1864" s="119">
        <v>47</v>
      </c>
      <c r="E1864" s="121">
        <f t="shared" si="58"/>
        <v>1.3055555555555556</v>
      </c>
    </row>
    <row r="1865" spans="1:5">
      <c r="A1865" s="118">
        <v>433974</v>
      </c>
      <c r="B1865" s="119">
        <v>36</v>
      </c>
      <c r="C1865" s="120">
        <f t="shared" si="59"/>
        <v>100</v>
      </c>
      <c r="D1865" s="119">
        <v>47</v>
      </c>
      <c r="E1865" s="121">
        <f t="shared" si="58"/>
        <v>1.3055555555555556</v>
      </c>
    </row>
    <row r="1866" spans="1:5">
      <c r="A1866" s="118">
        <v>434020</v>
      </c>
      <c r="B1866" s="119">
        <v>36</v>
      </c>
      <c r="C1866" s="120">
        <f t="shared" si="59"/>
        <v>100</v>
      </c>
      <c r="D1866" s="119">
        <v>47</v>
      </c>
      <c r="E1866" s="121">
        <f t="shared" si="58"/>
        <v>1.3055555555555556</v>
      </c>
    </row>
    <row r="1867" spans="1:5">
      <c r="A1867" s="118">
        <v>434241</v>
      </c>
      <c r="B1867" s="119">
        <v>36</v>
      </c>
      <c r="C1867" s="120">
        <f t="shared" si="59"/>
        <v>100</v>
      </c>
      <c r="D1867" s="119">
        <v>47</v>
      </c>
      <c r="E1867" s="121">
        <f t="shared" si="58"/>
        <v>1.3055555555555556</v>
      </c>
    </row>
    <row r="1868" spans="1:5">
      <c r="A1868" s="118">
        <v>434609</v>
      </c>
      <c r="B1868" s="119">
        <v>36</v>
      </c>
      <c r="C1868" s="120">
        <f t="shared" si="59"/>
        <v>100</v>
      </c>
      <c r="D1868" s="119">
        <v>47</v>
      </c>
      <c r="E1868" s="121">
        <f t="shared" si="58"/>
        <v>1.3055555555555556</v>
      </c>
    </row>
    <row r="1869" spans="1:5">
      <c r="A1869" s="118">
        <v>434637</v>
      </c>
      <c r="B1869" s="119">
        <v>36</v>
      </c>
      <c r="C1869" s="120">
        <f t="shared" si="59"/>
        <v>100</v>
      </c>
      <c r="D1869" s="119">
        <v>47</v>
      </c>
      <c r="E1869" s="121">
        <f t="shared" si="58"/>
        <v>1.3055555555555556</v>
      </c>
    </row>
    <row r="1870" spans="1:5">
      <c r="A1870" s="118">
        <v>434667</v>
      </c>
      <c r="B1870" s="119">
        <v>36</v>
      </c>
      <c r="C1870" s="120">
        <f t="shared" si="59"/>
        <v>100</v>
      </c>
      <c r="D1870" s="119">
        <v>47</v>
      </c>
      <c r="E1870" s="121">
        <f t="shared" si="58"/>
        <v>1.3055555555555556</v>
      </c>
    </row>
    <row r="1871" spans="1:5">
      <c r="A1871" s="118">
        <v>434708</v>
      </c>
      <c r="B1871" s="119">
        <v>36</v>
      </c>
      <c r="C1871" s="120">
        <f t="shared" si="59"/>
        <v>100</v>
      </c>
      <c r="D1871" s="119">
        <v>47</v>
      </c>
      <c r="E1871" s="121">
        <f t="shared" si="58"/>
        <v>1.3055555555555556</v>
      </c>
    </row>
    <row r="1872" spans="1:5">
      <c r="A1872" s="118">
        <v>434733</v>
      </c>
      <c r="B1872" s="119">
        <v>36</v>
      </c>
      <c r="C1872" s="120">
        <f t="shared" si="59"/>
        <v>100</v>
      </c>
      <c r="D1872" s="119">
        <v>47</v>
      </c>
      <c r="E1872" s="121">
        <f t="shared" si="58"/>
        <v>1.3055555555555556</v>
      </c>
    </row>
    <row r="1873" spans="1:5">
      <c r="A1873" s="118">
        <v>434853</v>
      </c>
      <c r="B1873" s="119">
        <v>36</v>
      </c>
      <c r="C1873" s="120">
        <f t="shared" si="59"/>
        <v>100</v>
      </c>
      <c r="D1873" s="119">
        <v>47</v>
      </c>
      <c r="E1873" s="121">
        <f t="shared" si="58"/>
        <v>1.3055555555555556</v>
      </c>
    </row>
    <row r="1874" spans="1:5">
      <c r="A1874" s="118">
        <v>434950</v>
      </c>
      <c r="B1874" s="119">
        <v>36</v>
      </c>
      <c r="C1874" s="120">
        <f t="shared" si="59"/>
        <v>100</v>
      </c>
      <c r="D1874" s="119">
        <v>47</v>
      </c>
      <c r="E1874" s="121">
        <f t="shared" si="58"/>
        <v>1.3055555555555556</v>
      </c>
    </row>
    <row r="1875" spans="1:5">
      <c r="A1875" s="118">
        <v>435024</v>
      </c>
      <c r="B1875" s="119">
        <v>36</v>
      </c>
      <c r="C1875" s="120">
        <f t="shared" si="59"/>
        <v>100</v>
      </c>
      <c r="D1875" s="119">
        <v>47</v>
      </c>
      <c r="E1875" s="121">
        <f t="shared" si="58"/>
        <v>1.3055555555555556</v>
      </c>
    </row>
    <row r="1876" spans="1:5">
      <c r="A1876" s="118">
        <v>435112</v>
      </c>
      <c r="B1876" s="119">
        <v>36</v>
      </c>
      <c r="C1876" s="120">
        <f t="shared" si="59"/>
        <v>100</v>
      </c>
      <c r="D1876" s="119">
        <v>47</v>
      </c>
      <c r="E1876" s="121">
        <f t="shared" si="58"/>
        <v>1.3055555555555556</v>
      </c>
    </row>
    <row r="1877" spans="1:5">
      <c r="A1877" s="118">
        <v>431732</v>
      </c>
      <c r="B1877" s="119">
        <v>29</v>
      </c>
      <c r="C1877" s="120">
        <f t="shared" si="59"/>
        <v>80.555555555555557</v>
      </c>
      <c r="D1877" s="119">
        <v>38</v>
      </c>
      <c r="E1877" s="121">
        <f t="shared" si="58"/>
        <v>1.3103448275862069</v>
      </c>
    </row>
    <row r="1878" spans="1:5">
      <c r="A1878" s="118">
        <v>432595</v>
      </c>
      <c r="B1878" s="119">
        <v>29</v>
      </c>
      <c r="C1878" s="120">
        <f t="shared" si="59"/>
        <v>80.555555555555557</v>
      </c>
      <c r="D1878" s="119">
        <v>38</v>
      </c>
      <c r="E1878" s="121">
        <f t="shared" si="58"/>
        <v>1.3103448275862069</v>
      </c>
    </row>
    <row r="1879" spans="1:5">
      <c r="A1879" s="118">
        <v>432879</v>
      </c>
      <c r="B1879" s="119">
        <v>29</v>
      </c>
      <c r="C1879" s="120">
        <f t="shared" si="59"/>
        <v>80.555555555555557</v>
      </c>
      <c r="D1879" s="119">
        <v>38</v>
      </c>
      <c r="E1879" s="121">
        <f t="shared" si="58"/>
        <v>1.3103448275862069</v>
      </c>
    </row>
    <row r="1880" spans="1:5">
      <c r="A1880" s="118">
        <v>431401</v>
      </c>
      <c r="B1880" s="119">
        <v>32</v>
      </c>
      <c r="C1880" s="120">
        <f t="shared" si="59"/>
        <v>88.888888888888886</v>
      </c>
      <c r="D1880" s="119">
        <v>42</v>
      </c>
      <c r="E1880" s="121">
        <f t="shared" si="58"/>
        <v>1.3125</v>
      </c>
    </row>
    <row r="1881" spans="1:5">
      <c r="A1881" s="118">
        <v>431257</v>
      </c>
      <c r="B1881" s="119">
        <v>35</v>
      </c>
      <c r="C1881" s="120">
        <f t="shared" si="59"/>
        <v>97.222222222222229</v>
      </c>
      <c r="D1881" s="119">
        <v>46</v>
      </c>
      <c r="E1881" s="121">
        <f t="shared" si="58"/>
        <v>1.3142857142857143</v>
      </c>
    </row>
    <row r="1882" spans="1:5">
      <c r="A1882" s="118">
        <v>431584</v>
      </c>
      <c r="B1882" s="119">
        <v>35</v>
      </c>
      <c r="C1882" s="120">
        <f t="shared" si="59"/>
        <v>97.222222222222229</v>
      </c>
      <c r="D1882" s="119">
        <v>46</v>
      </c>
      <c r="E1882" s="121">
        <f t="shared" si="58"/>
        <v>1.3142857142857143</v>
      </c>
    </row>
    <row r="1883" spans="1:5">
      <c r="A1883" s="118">
        <v>431614</v>
      </c>
      <c r="B1883" s="119">
        <v>35</v>
      </c>
      <c r="C1883" s="120">
        <f t="shared" si="59"/>
        <v>97.222222222222229</v>
      </c>
      <c r="D1883" s="119">
        <v>46</v>
      </c>
      <c r="E1883" s="121">
        <f t="shared" si="58"/>
        <v>1.3142857142857143</v>
      </c>
    </row>
    <row r="1884" spans="1:5">
      <c r="A1884" s="118">
        <v>431932</v>
      </c>
      <c r="B1884" s="119">
        <v>35</v>
      </c>
      <c r="C1884" s="120">
        <f t="shared" si="59"/>
        <v>97.222222222222229</v>
      </c>
      <c r="D1884" s="119">
        <v>46</v>
      </c>
      <c r="E1884" s="121">
        <f t="shared" si="58"/>
        <v>1.3142857142857143</v>
      </c>
    </row>
    <row r="1885" spans="1:5">
      <c r="A1885" s="118">
        <v>432165</v>
      </c>
      <c r="B1885" s="119">
        <v>35</v>
      </c>
      <c r="C1885" s="120">
        <f t="shared" si="59"/>
        <v>97.222222222222229</v>
      </c>
      <c r="D1885" s="119">
        <v>46</v>
      </c>
      <c r="E1885" s="121">
        <f t="shared" si="58"/>
        <v>1.3142857142857143</v>
      </c>
    </row>
    <row r="1886" spans="1:5">
      <c r="A1886" s="118">
        <v>432243</v>
      </c>
      <c r="B1886" s="119">
        <v>35</v>
      </c>
      <c r="C1886" s="120">
        <f t="shared" si="59"/>
        <v>97.222222222222229</v>
      </c>
      <c r="D1886" s="119">
        <v>46</v>
      </c>
      <c r="E1886" s="121">
        <f t="shared" si="58"/>
        <v>1.3142857142857143</v>
      </c>
    </row>
    <row r="1887" spans="1:5">
      <c r="A1887" s="118">
        <v>432327</v>
      </c>
      <c r="B1887" s="119">
        <v>35</v>
      </c>
      <c r="C1887" s="120">
        <f t="shared" si="59"/>
        <v>97.222222222222229</v>
      </c>
      <c r="D1887" s="119">
        <v>46</v>
      </c>
      <c r="E1887" s="121">
        <f t="shared" si="58"/>
        <v>1.3142857142857143</v>
      </c>
    </row>
    <row r="1888" spans="1:5">
      <c r="A1888" s="118">
        <v>432520</v>
      </c>
      <c r="B1888" s="119">
        <v>35</v>
      </c>
      <c r="C1888" s="120">
        <f t="shared" si="59"/>
        <v>97.222222222222229</v>
      </c>
      <c r="D1888" s="119">
        <v>46</v>
      </c>
      <c r="E1888" s="121">
        <f t="shared" si="58"/>
        <v>1.3142857142857143</v>
      </c>
    </row>
    <row r="1889" spans="1:5">
      <c r="A1889" s="118">
        <v>432537</v>
      </c>
      <c r="B1889" s="119">
        <v>35</v>
      </c>
      <c r="C1889" s="120">
        <f t="shared" si="59"/>
        <v>97.222222222222229</v>
      </c>
      <c r="D1889" s="119">
        <v>46</v>
      </c>
      <c r="E1889" s="121">
        <f t="shared" si="58"/>
        <v>1.3142857142857143</v>
      </c>
    </row>
    <row r="1890" spans="1:5">
      <c r="A1890" s="118">
        <v>432575</v>
      </c>
      <c r="B1890" s="119">
        <v>35</v>
      </c>
      <c r="C1890" s="120">
        <f t="shared" si="59"/>
        <v>97.222222222222229</v>
      </c>
      <c r="D1890" s="119">
        <v>46</v>
      </c>
      <c r="E1890" s="121">
        <f t="shared" si="58"/>
        <v>1.3142857142857143</v>
      </c>
    </row>
    <row r="1891" spans="1:5">
      <c r="A1891" s="118">
        <v>432740</v>
      </c>
      <c r="B1891" s="119">
        <v>35</v>
      </c>
      <c r="C1891" s="120">
        <f t="shared" si="59"/>
        <v>97.222222222222229</v>
      </c>
      <c r="D1891" s="119">
        <v>46</v>
      </c>
      <c r="E1891" s="121">
        <f t="shared" si="58"/>
        <v>1.3142857142857143</v>
      </c>
    </row>
    <row r="1892" spans="1:5">
      <c r="A1892" s="118">
        <v>433112</v>
      </c>
      <c r="B1892" s="119">
        <v>35</v>
      </c>
      <c r="C1892" s="120">
        <f t="shared" si="59"/>
        <v>97.222222222222229</v>
      </c>
      <c r="D1892" s="119">
        <v>46</v>
      </c>
      <c r="E1892" s="121">
        <f t="shared" si="58"/>
        <v>1.3142857142857143</v>
      </c>
    </row>
    <row r="1893" spans="1:5">
      <c r="A1893" s="118">
        <v>433153</v>
      </c>
      <c r="B1893" s="119">
        <v>35</v>
      </c>
      <c r="C1893" s="120">
        <f t="shared" si="59"/>
        <v>97.222222222222229</v>
      </c>
      <c r="D1893" s="119">
        <v>46</v>
      </c>
      <c r="E1893" s="121">
        <f t="shared" si="58"/>
        <v>1.3142857142857143</v>
      </c>
    </row>
    <row r="1894" spans="1:5">
      <c r="A1894" s="118">
        <v>433278</v>
      </c>
      <c r="B1894" s="119">
        <v>35</v>
      </c>
      <c r="C1894" s="120">
        <f t="shared" si="59"/>
        <v>97.222222222222229</v>
      </c>
      <c r="D1894" s="119">
        <v>46</v>
      </c>
      <c r="E1894" s="121">
        <f t="shared" si="58"/>
        <v>1.3142857142857143</v>
      </c>
    </row>
    <row r="1895" spans="1:5">
      <c r="A1895" s="118">
        <v>433334</v>
      </c>
      <c r="B1895" s="119">
        <v>35</v>
      </c>
      <c r="C1895" s="120">
        <f t="shared" si="59"/>
        <v>97.222222222222229</v>
      </c>
      <c r="D1895" s="119">
        <v>46</v>
      </c>
      <c r="E1895" s="121">
        <f t="shared" si="58"/>
        <v>1.3142857142857143</v>
      </c>
    </row>
    <row r="1896" spans="1:5">
      <c r="A1896" s="118">
        <v>433367</v>
      </c>
      <c r="B1896" s="119">
        <v>35</v>
      </c>
      <c r="C1896" s="120">
        <f t="shared" si="59"/>
        <v>97.222222222222229</v>
      </c>
      <c r="D1896" s="119">
        <v>46</v>
      </c>
      <c r="E1896" s="121">
        <f t="shared" si="58"/>
        <v>1.3142857142857143</v>
      </c>
    </row>
    <row r="1897" spans="1:5">
      <c r="A1897" s="118">
        <v>433641</v>
      </c>
      <c r="B1897" s="119">
        <v>35</v>
      </c>
      <c r="C1897" s="120">
        <f t="shared" si="59"/>
        <v>97.222222222222229</v>
      </c>
      <c r="D1897" s="119">
        <v>46</v>
      </c>
      <c r="E1897" s="121">
        <f t="shared" si="58"/>
        <v>1.3142857142857143</v>
      </c>
    </row>
    <row r="1898" spans="1:5">
      <c r="A1898" s="118">
        <v>433643</v>
      </c>
      <c r="B1898" s="119">
        <v>35</v>
      </c>
      <c r="C1898" s="120">
        <f t="shared" si="59"/>
        <v>97.222222222222229</v>
      </c>
      <c r="D1898" s="119">
        <v>46</v>
      </c>
      <c r="E1898" s="121">
        <f t="shared" si="58"/>
        <v>1.3142857142857143</v>
      </c>
    </row>
    <row r="1899" spans="1:5">
      <c r="A1899" s="118">
        <v>434264</v>
      </c>
      <c r="B1899" s="119">
        <v>35</v>
      </c>
      <c r="C1899" s="120">
        <f t="shared" si="59"/>
        <v>97.222222222222229</v>
      </c>
      <c r="D1899" s="119">
        <v>46</v>
      </c>
      <c r="E1899" s="121">
        <f t="shared" si="58"/>
        <v>1.3142857142857143</v>
      </c>
    </row>
    <row r="1900" spans="1:5">
      <c r="A1900" s="118">
        <v>434348</v>
      </c>
      <c r="B1900" s="119">
        <v>35</v>
      </c>
      <c r="C1900" s="120">
        <f t="shared" si="59"/>
        <v>97.222222222222229</v>
      </c>
      <c r="D1900" s="119">
        <v>46</v>
      </c>
      <c r="E1900" s="121">
        <f t="shared" si="58"/>
        <v>1.3142857142857143</v>
      </c>
    </row>
    <row r="1901" spans="1:5">
      <c r="A1901" s="118">
        <v>434468</v>
      </c>
      <c r="B1901" s="119">
        <v>35</v>
      </c>
      <c r="C1901" s="120">
        <f t="shared" si="59"/>
        <v>97.222222222222229</v>
      </c>
      <c r="D1901" s="119">
        <v>46</v>
      </c>
      <c r="E1901" s="121">
        <f t="shared" si="58"/>
        <v>1.3142857142857143</v>
      </c>
    </row>
    <row r="1902" spans="1:5">
      <c r="A1902" s="118">
        <v>434540</v>
      </c>
      <c r="B1902" s="119">
        <v>35</v>
      </c>
      <c r="C1902" s="120">
        <f t="shared" si="59"/>
        <v>97.222222222222229</v>
      </c>
      <c r="D1902" s="119">
        <v>46</v>
      </c>
      <c r="E1902" s="121">
        <f t="shared" si="58"/>
        <v>1.3142857142857143</v>
      </c>
    </row>
    <row r="1903" spans="1:5">
      <c r="A1903" s="118">
        <v>434797</v>
      </c>
      <c r="B1903" s="119">
        <v>35</v>
      </c>
      <c r="C1903" s="120">
        <f t="shared" si="59"/>
        <v>97.222222222222229</v>
      </c>
      <c r="D1903" s="119">
        <v>46</v>
      </c>
      <c r="E1903" s="121">
        <f t="shared" si="58"/>
        <v>1.3142857142857143</v>
      </c>
    </row>
    <row r="1904" spans="1:5">
      <c r="A1904" s="118">
        <v>434808</v>
      </c>
      <c r="B1904" s="119">
        <v>35</v>
      </c>
      <c r="C1904" s="120">
        <f t="shared" si="59"/>
        <v>97.222222222222229</v>
      </c>
      <c r="D1904" s="119">
        <v>46</v>
      </c>
      <c r="E1904" s="121">
        <f t="shared" si="58"/>
        <v>1.3142857142857143</v>
      </c>
    </row>
    <row r="1905" spans="1:5">
      <c r="A1905" s="118">
        <v>432791</v>
      </c>
      <c r="B1905" s="119">
        <v>31</v>
      </c>
      <c r="C1905" s="120">
        <f t="shared" si="59"/>
        <v>86.111111111111114</v>
      </c>
      <c r="D1905" s="119">
        <v>41</v>
      </c>
      <c r="E1905" s="121">
        <f t="shared" si="58"/>
        <v>1.3225806451612903</v>
      </c>
    </row>
    <row r="1906" spans="1:5">
      <c r="A1906" s="118">
        <v>433406</v>
      </c>
      <c r="B1906" s="119">
        <v>31</v>
      </c>
      <c r="C1906" s="120">
        <f t="shared" si="59"/>
        <v>86.111111111111114</v>
      </c>
      <c r="D1906" s="119">
        <v>41</v>
      </c>
      <c r="E1906" s="121">
        <f t="shared" si="58"/>
        <v>1.3225806451612903</v>
      </c>
    </row>
    <row r="1907" spans="1:5">
      <c r="A1907" s="118">
        <v>434110</v>
      </c>
      <c r="B1907" s="119">
        <v>31</v>
      </c>
      <c r="C1907" s="120">
        <f t="shared" si="59"/>
        <v>86.111111111111114</v>
      </c>
      <c r="D1907" s="119">
        <v>41</v>
      </c>
      <c r="E1907" s="121">
        <f t="shared" si="58"/>
        <v>1.3225806451612903</v>
      </c>
    </row>
    <row r="1908" spans="1:5">
      <c r="A1908" s="118">
        <v>434914</v>
      </c>
      <c r="B1908" s="119">
        <v>31</v>
      </c>
      <c r="C1908" s="120">
        <f t="shared" si="59"/>
        <v>86.111111111111114</v>
      </c>
      <c r="D1908" s="119">
        <v>41</v>
      </c>
      <c r="E1908" s="121">
        <f t="shared" si="58"/>
        <v>1.3225806451612903</v>
      </c>
    </row>
    <row r="1909" spans="1:5">
      <c r="A1909" s="118">
        <v>431664</v>
      </c>
      <c r="B1909" s="119">
        <v>34</v>
      </c>
      <c r="C1909" s="120">
        <f t="shared" si="59"/>
        <v>94.444444444444443</v>
      </c>
      <c r="D1909" s="119">
        <v>45</v>
      </c>
      <c r="E1909" s="121">
        <f t="shared" si="58"/>
        <v>1.3235294117647058</v>
      </c>
    </row>
    <row r="1910" spans="1:5">
      <c r="A1910" s="118">
        <v>431916</v>
      </c>
      <c r="B1910" s="119">
        <v>34</v>
      </c>
      <c r="C1910" s="120">
        <f t="shared" si="59"/>
        <v>94.444444444444443</v>
      </c>
      <c r="D1910" s="119">
        <v>45</v>
      </c>
      <c r="E1910" s="121">
        <f t="shared" si="58"/>
        <v>1.3235294117647058</v>
      </c>
    </row>
    <row r="1911" spans="1:5">
      <c r="A1911" s="118">
        <v>432387</v>
      </c>
      <c r="B1911" s="119">
        <v>34</v>
      </c>
      <c r="C1911" s="120">
        <f t="shared" si="59"/>
        <v>94.444444444444443</v>
      </c>
      <c r="D1911" s="119">
        <v>45</v>
      </c>
      <c r="E1911" s="121">
        <f t="shared" si="58"/>
        <v>1.3235294117647058</v>
      </c>
    </row>
    <row r="1912" spans="1:5">
      <c r="A1912" s="118">
        <v>433374</v>
      </c>
      <c r="B1912" s="119">
        <v>34</v>
      </c>
      <c r="C1912" s="120">
        <f t="shared" si="59"/>
        <v>94.444444444444443</v>
      </c>
      <c r="D1912" s="119">
        <v>45</v>
      </c>
      <c r="E1912" s="121">
        <f t="shared" si="58"/>
        <v>1.3235294117647058</v>
      </c>
    </row>
    <row r="1913" spans="1:5">
      <c r="A1913" s="118">
        <v>431337</v>
      </c>
      <c r="B1913" s="119">
        <v>36</v>
      </c>
      <c r="C1913" s="120">
        <f t="shared" si="59"/>
        <v>100</v>
      </c>
      <c r="D1913" s="119">
        <v>48</v>
      </c>
      <c r="E1913" s="121">
        <f t="shared" si="58"/>
        <v>1.3333333333333333</v>
      </c>
    </row>
    <row r="1914" spans="1:5">
      <c r="A1914" s="118">
        <v>431362</v>
      </c>
      <c r="B1914" s="119">
        <v>36</v>
      </c>
      <c r="C1914" s="120">
        <f t="shared" si="59"/>
        <v>100</v>
      </c>
      <c r="D1914" s="119">
        <v>48</v>
      </c>
      <c r="E1914" s="121">
        <f t="shared" si="58"/>
        <v>1.3333333333333333</v>
      </c>
    </row>
    <row r="1915" spans="1:5">
      <c r="A1915" s="118">
        <v>431403</v>
      </c>
      <c r="B1915" s="119">
        <v>36</v>
      </c>
      <c r="C1915" s="120">
        <f t="shared" si="59"/>
        <v>100</v>
      </c>
      <c r="D1915" s="119">
        <v>48</v>
      </c>
      <c r="E1915" s="121">
        <f t="shared" si="58"/>
        <v>1.3333333333333333</v>
      </c>
    </row>
    <row r="1916" spans="1:5">
      <c r="A1916" s="118">
        <v>431883</v>
      </c>
      <c r="B1916" s="119">
        <v>36</v>
      </c>
      <c r="C1916" s="120">
        <f t="shared" si="59"/>
        <v>100</v>
      </c>
      <c r="D1916" s="119">
        <v>48</v>
      </c>
      <c r="E1916" s="121">
        <f t="shared" si="58"/>
        <v>1.3333333333333333</v>
      </c>
    </row>
    <row r="1917" spans="1:5">
      <c r="A1917" s="118">
        <v>432745</v>
      </c>
      <c r="B1917" s="119">
        <v>36</v>
      </c>
      <c r="C1917" s="120">
        <f t="shared" si="59"/>
        <v>100</v>
      </c>
      <c r="D1917" s="119">
        <v>48</v>
      </c>
      <c r="E1917" s="121">
        <f t="shared" si="58"/>
        <v>1.3333333333333333</v>
      </c>
    </row>
    <row r="1918" spans="1:5">
      <c r="A1918" s="118">
        <v>432753</v>
      </c>
      <c r="B1918" s="119">
        <v>36</v>
      </c>
      <c r="C1918" s="120">
        <f t="shared" si="59"/>
        <v>100</v>
      </c>
      <c r="D1918" s="119">
        <v>48</v>
      </c>
      <c r="E1918" s="121">
        <f t="shared" si="58"/>
        <v>1.3333333333333333</v>
      </c>
    </row>
    <row r="1919" spans="1:5">
      <c r="A1919" s="118">
        <v>433080</v>
      </c>
      <c r="B1919" s="119">
        <v>36</v>
      </c>
      <c r="C1919" s="120">
        <f t="shared" si="59"/>
        <v>100</v>
      </c>
      <c r="D1919" s="119">
        <v>48</v>
      </c>
      <c r="E1919" s="121">
        <f t="shared" si="58"/>
        <v>1.3333333333333333</v>
      </c>
    </row>
    <row r="1920" spans="1:5">
      <c r="A1920" s="118">
        <v>433294</v>
      </c>
      <c r="B1920" s="119">
        <v>36</v>
      </c>
      <c r="C1920" s="120">
        <f t="shared" si="59"/>
        <v>100</v>
      </c>
      <c r="D1920" s="119">
        <v>48</v>
      </c>
      <c r="E1920" s="121">
        <f t="shared" si="58"/>
        <v>1.3333333333333333</v>
      </c>
    </row>
    <row r="1921" spans="1:5">
      <c r="A1921" s="118">
        <v>433752</v>
      </c>
      <c r="B1921" s="119">
        <v>36</v>
      </c>
      <c r="C1921" s="120">
        <f t="shared" si="59"/>
        <v>100</v>
      </c>
      <c r="D1921" s="119">
        <v>48</v>
      </c>
      <c r="E1921" s="121">
        <f t="shared" si="58"/>
        <v>1.3333333333333333</v>
      </c>
    </row>
    <row r="1922" spans="1:5">
      <c r="A1922" s="118">
        <v>433780</v>
      </c>
      <c r="B1922" s="119">
        <v>36</v>
      </c>
      <c r="C1922" s="120">
        <f t="shared" si="59"/>
        <v>100</v>
      </c>
      <c r="D1922" s="119">
        <v>48</v>
      </c>
      <c r="E1922" s="121">
        <f t="shared" si="58"/>
        <v>1.3333333333333333</v>
      </c>
    </row>
    <row r="1923" spans="1:5">
      <c r="A1923" s="118">
        <v>433799</v>
      </c>
      <c r="B1923" s="119">
        <v>36</v>
      </c>
      <c r="C1923" s="120">
        <f t="shared" si="59"/>
        <v>100</v>
      </c>
      <c r="D1923" s="119">
        <v>48</v>
      </c>
      <c r="E1923" s="121">
        <f t="shared" si="58"/>
        <v>1.3333333333333333</v>
      </c>
    </row>
    <row r="1924" spans="1:5">
      <c r="A1924" s="118">
        <v>434052</v>
      </c>
      <c r="B1924" s="119">
        <v>36</v>
      </c>
      <c r="C1924" s="120">
        <f t="shared" si="59"/>
        <v>100</v>
      </c>
      <c r="D1924" s="119">
        <v>48</v>
      </c>
      <c r="E1924" s="121">
        <f t="shared" ref="E1924:E1987" si="60">D1924/B1924</f>
        <v>1.3333333333333333</v>
      </c>
    </row>
    <row r="1925" spans="1:5">
      <c r="A1925" s="118">
        <v>434100</v>
      </c>
      <c r="B1925" s="119">
        <v>36</v>
      </c>
      <c r="C1925" s="120">
        <f t="shared" ref="C1925:C1988" si="61">B1925*100/36</f>
        <v>100</v>
      </c>
      <c r="D1925" s="119">
        <v>48</v>
      </c>
      <c r="E1925" s="121">
        <f t="shared" si="60"/>
        <v>1.3333333333333333</v>
      </c>
    </row>
    <row r="1926" spans="1:5">
      <c r="A1926" s="118">
        <v>434111</v>
      </c>
      <c r="B1926" s="119">
        <v>36</v>
      </c>
      <c r="C1926" s="120">
        <f t="shared" si="61"/>
        <v>100</v>
      </c>
      <c r="D1926" s="119">
        <v>48</v>
      </c>
      <c r="E1926" s="121">
        <f t="shared" si="60"/>
        <v>1.3333333333333333</v>
      </c>
    </row>
    <row r="1927" spans="1:5">
      <c r="A1927" s="118">
        <v>434119</v>
      </c>
      <c r="B1927" s="119">
        <v>36</v>
      </c>
      <c r="C1927" s="120">
        <f t="shared" si="61"/>
        <v>100</v>
      </c>
      <c r="D1927" s="119">
        <v>48</v>
      </c>
      <c r="E1927" s="121">
        <f t="shared" si="60"/>
        <v>1.3333333333333333</v>
      </c>
    </row>
    <row r="1928" spans="1:5">
      <c r="A1928" s="118">
        <v>434644</v>
      </c>
      <c r="B1928" s="119">
        <v>36</v>
      </c>
      <c r="C1928" s="120">
        <f t="shared" si="61"/>
        <v>100</v>
      </c>
      <c r="D1928" s="119">
        <v>48</v>
      </c>
      <c r="E1928" s="121">
        <f t="shared" si="60"/>
        <v>1.3333333333333333</v>
      </c>
    </row>
    <row r="1929" spans="1:5">
      <c r="A1929" s="118">
        <v>434699</v>
      </c>
      <c r="B1929" s="119">
        <v>36</v>
      </c>
      <c r="C1929" s="120">
        <f t="shared" si="61"/>
        <v>100</v>
      </c>
      <c r="D1929" s="119">
        <v>48</v>
      </c>
      <c r="E1929" s="121">
        <f t="shared" si="60"/>
        <v>1.3333333333333333</v>
      </c>
    </row>
    <row r="1930" spans="1:5">
      <c r="A1930" s="118">
        <v>434725</v>
      </c>
      <c r="B1930" s="119">
        <v>36</v>
      </c>
      <c r="C1930" s="120">
        <f t="shared" si="61"/>
        <v>100</v>
      </c>
      <c r="D1930" s="119">
        <v>48</v>
      </c>
      <c r="E1930" s="121">
        <f t="shared" si="60"/>
        <v>1.3333333333333333</v>
      </c>
    </row>
    <row r="1931" spans="1:5">
      <c r="A1931" s="118">
        <v>434741</v>
      </c>
      <c r="B1931" s="119">
        <v>36</v>
      </c>
      <c r="C1931" s="120">
        <f t="shared" si="61"/>
        <v>100</v>
      </c>
      <c r="D1931" s="119">
        <v>48</v>
      </c>
      <c r="E1931" s="121">
        <f t="shared" si="60"/>
        <v>1.3333333333333333</v>
      </c>
    </row>
    <row r="1932" spans="1:5">
      <c r="A1932" s="118">
        <v>434879</v>
      </c>
      <c r="B1932" s="119">
        <v>36</v>
      </c>
      <c r="C1932" s="120">
        <f t="shared" si="61"/>
        <v>100</v>
      </c>
      <c r="D1932" s="119">
        <v>48</v>
      </c>
      <c r="E1932" s="121">
        <f t="shared" si="60"/>
        <v>1.3333333333333333</v>
      </c>
    </row>
    <row r="1933" spans="1:5">
      <c r="A1933" s="118">
        <v>435320</v>
      </c>
      <c r="B1933" s="119">
        <v>36</v>
      </c>
      <c r="C1933" s="120">
        <f t="shared" si="61"/>
        <v>100</v>
      </c>
      <c r="D1933" s="119">
        <v>48</v>
      </c>
      <c r="E1933" s="121">
        <f t="shared" si="60"/>
        <v>1.3333333333333333</v>
      </c>
    </row>
    <row r="1934" spans="1:5">
      <c r="A1934" s="118">
        <v>431247</v>
      </c>
      <c r="B1934" s="119">
        <v>33</v>
      </c>
      <c r="C1934" s="120">
        <f t="shared" si="61"/>
        <v>91.666666666666671</v>
      </c>
      <c r="D1934" s="119">
        <v>44</v>
      </c>
      <c r="E1934" s="121">
        <f t="shared" si="60"/>
        <v>1.3333333333333333</v>
      </c>
    </row>
    <row r="1935" spans="1:5">
      <c r="A1935" s="118">
        <v>431270</v>
      </c>
      <c r="B1935" s="119">
        <v>33</v>
      </c>
      <c r="C1935" s="120">
        <f t="shared" si="61"/>
        <v>91.666666666666671</v>
      </c>
      <c r="D1935" s="119">
        <v>44</v>
      </c>
      <c r="E1935" s="121">
        <f t="shared" si="60"/>
        <v>1.3333333333333333</v>
      </c>
    </row>
    <row r="1936" spans="1:5">
      <c r="A1936" s="118">
        <v>431490</v>
      </c>
      <c r="B1936" s="119">
        <v>33</v>
      </c>
      <c r="C1936" s="120">
        <f t="shared" si="61"/>
        <v>91.666666666666671</v>
      </c>
      <c r="D1936" s="119">
        <v>44</v>
      </c>
      <c r="E1936" s="121">
        <f t="shared" si="60"/>
        <v>1.3333333333333333</v>
      </c>
    </row>
    <row r="1937" spans="1:5">
      <c r="A1937" s="118">
        <v>432863</v>
      </c>
      <c r="B1937" s="119">
        <v>33</v>
      </c>
      <c r="C1937" s="120">
        <f t="shared" si="61"/>
        <v>91.666666666666671</v>
      </c>
      <c r="D1937" s="119">
        <v>44</v>
      </c>
      <c r="E1937" s="121">
        <f t="shared" si="60"/>
        <v>1.3333333333333333</v>
      </c>
    </row>
    <row r="1938" spans="1:5">
      <c r="A1938" s="118">
        <v>432271</v>
      </c>
      <c r="B1938" s="119">
        <v>30</v>
      </c>
      <c r="C1938" s="120">
        <f t="shared" si="61"/>
        <v>83.333333333333329</v>
      </c>
      <c r="D1938" s="119">
        <v>40</v>
      </c>
      <c r="E1938" s="121">
        <f t="shared" si="60"/>
        <v>1.3333333333333333</v>
      </c>
    </row>
    <row r="1939" spans="1:5">
      <c r="A1939" s="118">
        <v>432555</v>
      </c>
      <c r="B1939" s="119">
        <v>30</v>
      </c>
      <c r="C1939" s="120">
        <f t="shared" si="61"/>
        <v>83.333333333333329</v>
      </c>
      <c r="D1939" s="119">
        <v>40</v>
      </c>
      <c r="E1939" s="121">
        <f t="shared" si="60"/>
        <v>1.3333333333333333</v>
      </c>
    </row>
    <row r="1940" spans="1:5">
      <c r="A1940" s="118">
        <v>431440</v>
      </c>
      <c r="B1940" s="119">
        <v>35</v>
      </c>
      <c r="C1940" s="120">
        <f t="shared" si="61"/>
        <v>97.222222222222229</v>
      </c>
      <c r="D1940" s="119">
        <v>47</v>
      </c>
      <c r="E1940" s="121">
        <f t="shared" si="60"/>
        <v>1.3428571428571427</v>
      </c>
    </row>
    <row r="1941" spans="1:5">
      <c r="A1941" s="118">
        <v>432143</v>
      </c>
      <c r="B1941" s="119">
        <v>35</v>
      </c>
      <c r="C1941" s="120">
        <f t="shared" si="61"/>
        <v>97.222222222222229</v>
      </c>
      <c r="D1941" s="119">
        <v>47</v>
      </c>
      <c r="E1941" s="121">
        <f t="shared" si="60"/>
        <v>1.3428571428571427</v>
      </c>
    </row>
    <row r="1942" spans="1:5">
      <c r="A1942" s="118">
        <v>432564</v>
      </c>
      <c r="B1942" s="119">
        <v>35</v>
      </c>
      <c r="C1942" s="120">
        <f t="shared" si="61"/>
        <v>97.222222222222229</v>
      </c>
      <c r="D1942" s="119">
        <v>47</v>
      </c>
      <c r="E1942" s="121">
        <f t="shared" si="60"/>
        <v>1.3428571428571427</v>
      </c>
    </row>
    <row r="1943" spans="1:5">
      <c r="A1943" s="118">
        <v>432799</v>
      </c>
      <c r="B1943" s="119">
        <v>35</v>
      </c>
      <c r="C1943" s="120">
        <f t="shared" si="61"/>
        <v>97.222222222222229</v>
      </c>
      <c r="D1943" s="119">
        <v>47</v>
      </c>
      <c r="E1943" s="121">
        <f t="shared" si="60"/>
        <v>1.3428571428571427</v>
      </c>
    </row>
    <row r="1944" spans="1:5">
      <c r="A1944" s="118">
        <v>432953</v>
      </c>
      <c r="B1944" s="119">
        <v>35</v>
      </c>
      <c r="C1944" s="120">
        <f t="shared" si="61"/>
        <v>97.222222222222229</v>
      </c>
      <c r="D1944" s="119">
        <v>47</v>
      </c>
      <c r="E1944" s="121">
        <f t="shared" si="60"/>
        <v>1.3428571428571427</v>
      </c>
    </row>
    <row r="1945" spans="1:5">
      <c r="A1945" s="118">
        <v>433717</v>
      </c>
      <c r="B1945" s="119">
        <v>35</v>
      </c>
      <c r="C1945" s="120">
        <f t="shared" si="61"/>
        <v>97.222222222222229</v>
      </c>
      <c r="D1945" s="119">
        <v>47</v>
      </c>
      <c r="E1945" s="121">
        <f t="shared" si="60"/>
        <v>1.3428571428571427</v>
      </c>
    </row>
    <row r="1946" spans="1:5">
      <c r="A1946" s="118">
        <v>434047</v>
      </c>
      <c r="B1946" s="119">
        <v>35</v>
      </c>
      <c r="C1946" s="120">
        <f t="shared" si="61"/>
        <v>97.222222222222229</v>
      </c>
      <c r="D1946" s="119">
        <v>47</v>
      </c>
      <c r="E1946" s="121">
        <f t="shared" si="60"/>
        <v>1.3428571428571427</v>
      </c>
    </row>
    <row r="1947" spans="1:5">
      <c r="A1947" s="118">
        <v>434449</v>
      </c>
      <c r="B1947" s="119">
        <v>35</v>
      </c>
      <c r="C1947" s="120">
        <f t="shared" si="61"/>
        <v>97.222222222222229</v>
      </c>
      <c r="D1947" s="119">
        <v>47</v>
      </c>
      <c r="E1947" s="121">
        <f t="shared" si="60"/>
        <v>1.3428571428571427</v>
      </c>
    </row>
    <row r="1948" spans="1:5">
      <c r="A1948" s="118">
        <v>434723</v>
      </c>
      <c r="B1948" s="119">
        <v>35</v>
      </c>
      <c r="C1948" s="120">
        <f t="shared" si="61"/>
        <v>97.222222222222229</v>
      </c>
      <c r="D1948" s="119">
        <v>47</v>
      </c>
      <c r="E1948" s="121">
        <f t="shared" si="60"/>
        <v>1.3428571428571427</v>
      </c>
    </row>
    <row r="1949" spans="1:5">
      <c r="A1949" s="118">
        <v>434849</v>
      </c>
      <c r="B1949" s="119">
        <v>35</v>
      </c>
      <c r="C1949" s="120">
        <f t="shared" si="61"/>
        <v>97.222222222222229</v>
      </c>
      <c r="D1949" s="119">
        <v>47</v>
      </c>
      <c r="E1949" s="121">
        <f t="shared" si="60"/>
        <v>1.3428571428571427</v>
      </c>
    </row>
    <row r="1950" spans="1:5">
      <c r="A1950" s="118">
        <v>435120</v>
      </c>
      <c r="B1950" s="119">
        <v>35</v>
      </c>
      <c r="C1950" s="120">
        <f t="shared" si="61"/>
        <v>97.222222222222229</v>
      </c>
      <c r="D1950" s="119">
        <v>47</v>
      </c>
      <c r="E1950" s="121">
        <f t="shared" si="60"/>
        <v>1.3428571428571427</v>
      </c>
    </row>
    <row r="1951" spans="1:5">
      <c r="A1951" s="118">
        <v>435261</v>
      </c>
      <c r="B1951" s="119">
        <v>35</v>
      </c>
      <c r="C1951" s="120">
        <f t="shared" si="61"/>
        <v>97.222222222222229</v>
      </c>
      <c r="D1951" s="119">
        <v>47</v>
      </c>
      <c r="E1951" s="121">
        <f t="shared" si="60"/>
        <v>1.3428571428571427</v>
      </c>
    </row>
    <row r="1952" spans="1:5">
      <c r="A1952" s="118">
        <v>435309</v>
      </c>
      <c r="B1952" s="119">
        <v>35</v>
      </c>
      <c r="C1952" s="120">
        <f t="shared" si="61"/>
        <v>97.222222222222229</v>
      </c>
      <c r="D1952" s="119">
        <v>47</v>
      </c>
      <c r="E1952" s="121">
        <f t="shared" si="60"/>
        <v>1.3428571428571427</v>
      </c>
    </row>
    <row r="1953" spans="1:5">
      <c r="A1953" s="118">
        <v>431737</v>
      </c>
      <c r="B1953" s="119">
        <v>32</v>
      </c>
      <c r="C1953" s="120">
        <f t="shared" si="61"/>
        <v>88.888888888888886</v>
      </c>
      <c r="D1953" s="119">
        <v>43</v>
      </c>
      <c r="E1953" s="121">
        <f t="shared" si="60"/>
        <v>1.34375</v>
      </c>
    </row>
    <row r="1954" spans="1:5">
      <c r="A1954" s="118">
        <v>432159</v>
      </c>
      <c r="B1954" s="119">
        <v>32</v>
      </c>
      <c r="C1954" s="120">
        <f t="shared" si="61"/>
        <v>88.888888888888886</v>
      </c>
      <c r="D1954" s="119">
        <v>43</v>
      </c>
      <c r="E1954" s="121">
        <f t="shared" si="60"/>
        <v>1.34375</v>
      </c>
    </row>
    <row r="1955" spans="1:5">
      <c r="A1955" s="118">
        <v>433037</v>
      </c>
      <c r="B1955" s="119">
        <v>32</v>
      </c>
      <c r="C1955" s="120">
        <f t="shared" si="61"/>
        <v>88.888888888888886</v>
      </c>
      <c r="D1955" s="119">
        <v>43</v>
      </c>
      <c r="E1955" s="121">
        <f t="shared" si="60"/>
        <v>1.34375</v>
      </c>
    </row>
    <row r="1956" spans="1:5">
      <c r="A1956" s="118">
        <v>434175</v>
      </c>
      <c r="B1956" s="119">
        <v>32</v>
      </c>
      <c r="C1956" s="120">
        <f t="shared" si="61"/>
        <v>88.888888888888886</v>
      </c>
      <c r="D1956" s="119">
        <v>43</v>
      </c>
      <c r="E1956" s="121">
        <f t="shared" si="60"/>
        <v>1.34375</v>
      </c>
    </row>
    <row r="1957" spans="1:5">
      <c r="A1957" s="118">
        <v>432371</v>
      </c>
      <c r="B1957" s="119">
        <v>29</v>
      </c>
      <c r="C1957" s="120">
        <f t="shared" si="61"/>
        <v>80.555555555555557</v>
      </c>
      <c r="D1957" s="119">
        <v>39</v>
      </c>
      <c r="E1957" s="121">
        <f t="shared" si="60"/>
        <v>1.3448275862068966</v>
      </c>
    </row>
    <row r="1958" spans="1:5">
      <c r="A1958" s="118">
        <v>435040</v>
      </c>
      <c r="B1958" s="119">
        <v>29</v>
      </c>
      <c r="C1958" s="120">
        <f t="shared" si="61"/>
        <v>80.555555555555557</v>
      </c>
      <c r="D1958" s="119">
        <v>39</v>
      </c>
      <c r="E1958" s="121">
        <f t="shared" si="60"/>
        <v>1.3448275862068966</v>
      </c>
    </row>
    <row r="1959" spans="1:5">
      <c r="A1959" s="118">
        <v>431816</v>
      </c>
      <c r="B1959" s="119">
        <v>34</v>
      </c>
      <c r="C1959" s="120">
        <f t="shared" si="61"/>
        <v>94.444444444444443</v>
      </c>
      <c r="D1959" s="119">
        <v>46</v>
      </c>
      <c r="E1959" s="121">
        <f t="shared" si="60"/>
        <v>1.3529411764705883</v>
      </c>
    </row>
    <row r="1960" spans="1:5">
      <c r="A1960" s="118">
        <v>433477</v>
      </c>
      <c r="B1960" s="119">
        <v>34</v>
      </c>
      <c r="C1960" s="120">
        <f t="shared" si="61"/>
        <v>94.444444444444443</v>
      </c>
      <c r="D1960" s="119">
        <v>46</v>
      </c>
      <c r="E1960" s="121">
        <f t="shared" si="60"/>
        <v>1.3529411764705883</v>
      </c>
    </row>
    <row r="1961" spans="1:5">
      <c r="A1961" s="118">
        <v>435163</v>
      </c>
      <c r="B1961" s="119">
        <v>34</v>
      </c>
      <c r="C1961" s="120">
        <f t="shared" si="61"/>
        <v>94.444444444444443</v>
      </c>
      <c r="D1961" s="119">
        <v>46</v>
      </c>
      <c r="E1961" s="121">
        <f t="shared" si="60"/>
        <v>1.3529411764705883</v>
      </c>
    </row>
    <row r="1962" spans="1:5">
      <c r="A1962" s="118">
        <v>432945</v>
      </c>
      <c r="B1962" s="119">
        <v>31</v>
      </c>
      <c r="C1962" s="120">
        <f t="shared" si="61"/>
        <v>86.111111111111114</v>
      </c>
      <c r="D1962" s="119">
        <v>42</v>
      </c>
      <c r="E1962" s="121">
        <f t="shared" si="60"/>
        <v>1.3548387096774193</v>
      </c>
    </row>
    <row r="1963" spans="1:5">
      <c r="A1963" s="118">
        <v>434074</v>
      </c>
      <c r="B1963" s="119">
        <v>31</v>
      </c>
      <c r="C1963" s="120">
        <f t="shared" si="61"/>
        <v>86.111111111111114</v>
      </c>
      <c r="D1963" s="119">
        <v>42</v>
      </c>
      <c r="E1963" s="121">
        <f t="shared" si="60"/>
        <v>1.3548387096774193</v>
      </c>
    </row>
    <row r="1964" spans="1:5">
      <c r="A1964" s="118">
        <v>434882</v>
      </c>
      <c r="B1964" s="119">
        <v>31</v>
      </c>
      <c r="C1964" s="120">
        <f t="shared" si="61"/>
        <v>86.111111111111114</v>
      </c>
      <c r="D1964" s="119">
        <v>42</v>
      </c>
      <c r="E1964" s="121">
        <f t="shared" si="60"/>
        <v>1.3548387096774193</v>
      </c>
    </row>
    <row r="1965" spans="1:5">
      <c r="A1965" s="118">
        <v>431268</v>
      </c>
      <c r="B1965" s="119">
        <v>36</v>
      </c>
      <c r="C1965" s="120">
        <f t="shared" si="61"/>
        <v>100</v>
      </c>
      <c r="D1965" s="119">
        <v>49</v>
      </c>
      <c r="E1965" s="121">
        <f t="shared" si="60"/>
        <v>1.3611111111111112</v>
      </c>
    </row>
    <row r="1966" spans="1:5">
      <c r="A1966" s="118">
        <v>431285</v>
      </c>
      <c r="B1966" s="119">
        <v>36</v>
      </c>
      <c r="C1966" s="120">
        <f t="shared" si="61"/>
        <v>100</v>
      </c>
      <c r="D1966" s="119">
        <v>49</v>
      </c>
      <c r="E1966" s="121">
        <f t="shared" si="60"/>
        <v>1.3611111111111112</v>
      </c>
    </row>
    <row r="1967" spans="1:5">
      <c r="A1967" s="118">
        <v>431433</v>
      </c>
      <c r="B1967" s="119">
        <v>36</v>
      </c>
      <c r="C1967" s="120">
        <f t="shared" si="61"/>
        <v>100</v>
      </c>
      <c r="D1967" s="119">
        <v>49</v>
      </c>
      <c r="E1967" s="121">
        <f t="shared" si="60"/>
        <v>1.3611111111111112</v>
      </c>
    </row>
    <row r="1968" spans="1:5">
      <c r="A1968" s="118">
        <v>431513</v>
      </c>
      <c r="B1968" s="119">
        <v>36</v>
      </c>
      <c r="C1968" s="120">
        <f t="shared" si="61"/>
        <v>100</v>
      </c>
      <c r="D1968" s="119">
        <v>49</v>
      </c>
      <c r="E1968" s="121">
        <f t="shared" si="60"/>
        <v>1.3611111111111112</v>
      </c>
    </row>
    <row r="1969" spans="1:5">
      <c r="A1969" s="118">
        <v>431692</v>
      </c>
      <c r="B1969" s="119">
        <v>36</v>
      </c>
      <c r="C1969" s="120">
        <f t="shared" si="61"/>
        <v>100</v>
      </c>
      <c r="D1969" s="119">
        <v>49</v>
      </c>
      <c r="E1969" s="121">
        <f t="shared" si="60"/>
        <v>1.3611111111111112</v>
      </c>
    </row>
    <row r="1970" spans="1:5">
      <c r="A1970" s="118">
        <v>431721</v>
      </c>
      <c r="B1970" s="119">
        <v>36</v>
      </c>
      <c r="C1970" s="120">
        <f t="shared" si="61"/>
        <v>100</v>
      </c>
      <c r="D1970" s="119">
        <v>49</v>
      </c>
      <c r="E1970" s="121">
        <f t="shared" si="60"/>
        <v>1.3611111111111112</v>
      </c>
    </row>
    <row r="1971" spans="1:5">
      <c r="A1971" s="118">
        <v>431866</v>
      </c>
      <c r="B1971" s="119">
        <v>36</v>
      </c>
      <c r="C1971" s="120">
        <f t="shared" si="61"/>
        <v>100</v>
      </c>
      <c r="D1971" s="119">
        <v>49</v>
      </c>
      <c r="E1971" s="121">
        <f t="shared" si="60"/>
        <v>1.3611111111111112</v>
      </c>
    </row>
    <row r="1972" spans="1:5">
      <c r="A1972" s="118">
        <v>431935</v>
      </c>
      <c r="B1972" s="119">
        <v>36</v>
      </c>
      <c r="C1972" s="120">
        <f t="shared" si="61"/>
        <v>100</v>
      </c>
      <c r="D1972" s="119">
        <v>49</v>
      </c>
      <c r="E1972" s="121">
        <f t="shared" si="60"/>
        <v>1.3611111111111112</v>
      </c>
    </row>
    <row r="1973" spans="1:5">
      <c r="A1973" s="118">
        <v>431937</v>
      </c>
      <c r="B1973" s="119">
        <v>36</v>
      </c>
      <c r="C1973" s="120">
        <f t="shared" si="61"/>
        <v>100</v>
      </c>
      <c r="D1973" s="119">
        <v>49</v>
      </c>
      <c r="E1973" s="121">
        <f t="shared" si="60"/>
        <v>1.3611111111111112</v>
      </c>
    </row>
    <row r="1974" spans="1:5">
      <c r="A1974" s="118">
        <v>432189</v>
      </c>
      <c r="B1974" s="119">
        <v>36</v>
      </c>
      <c r="C1974" s="120">
        <f t="shared" si="61"/>
        <v>100</v>
      </c>
      <c r="D1974" s="119">
        <v>49</v>
      </c>
      <c r="E1974" s="121">
        <f t="shared" si="60"/>
        <v>1.3611111111111112</v>
      </c>
    </row>
    <row r="1975" spans="1:5">
      <c r="A1975" s="118">
        <v>432433</v>
      </c>
      <c r="B1975" s="119">
        <v>36</v>
      </c>
      <c r="C1975" s="120">
        <f t="shared" si="61"/>
        <v>100</v>
      </c>
      <c r="D1975" s="119">
        <v>49</v>
      </c>
      <c r="E1975" s="121">
        <f t="shared" si="60"/>
        <v>1.3611111111111112</v>
      </c>
    </row>
    <row r="1976" spans="1:5">
      <c r="A1976" s="118">
        <v>432457</v>
      </c>
      <c r="B1976" s="119">
        <v>36</v>
      </c>
      <c r="C1976" s="120">
        <f t="shared" si="61"/>
        <v>100</v>
      </c>
      <c r="D1976" s="119">
        <v>49</v>
      </c>
      <c r="E1976" s="121">
        <f t="shared" si="60"/>
        <v>1.3611111111111112</v>
      </c>
    </row>
    <row r="1977" spans="1:5">
      <c r="A1977" s="118">
        <v>432687</v>
      </c>
      <c r="B1977" s="119">
        <v>36</v>
      </c>
      <c r="C1977" s="120">
        <f t="shared" si="61"/>
        <v>100</v>
      </c>
      <c r="D1977" s="119">
        <v>49</v>
      </c>
      <c r="E1977" s="121">
        <f t="shared" si="60"/>
        <v>1.3611111111111112</v>
      </c>
    </row>
    <row r="1978" spans="1:5">
      <c r="A1978" s="118">
        <v>432767</v>
      </c>
      <c r="B1978" s="119">
        <v>36</v>
      </c>
      <c r="C1978" s="120">
        <f t="shared" si="61"/>
        <v>100</v>
      </c>
      <c r="D1978" s="119">
        <v>49</v>
      </c>
      <c r="E1978" s="121">
        <f t="shared" si="60"/>
        <v>1.3611111111111112</v>
      </c>
    </row>
    <row r="1979" spans="1:5">
      <c r="A1979" s="118">
        <v>432775</v>
      </c>
      <c r="B1979" s="119">
        <v>36</v>
      </c>
      <c r="C1979" s="120">
        <f t="shared" si="61"/>
        <v>100</v>
      </c>
      <c r="D1979" s="119">
        <v>49</v>
      </c>
      <c r="E1979" s="121">
        <f t="shared" si="60"/>
        <v>1.3611111111111112</v>
      </c>
    </row>
    <row r="1980" spans="1:5">
      <c r="A1980" s="118">
        <v>432824</v>
      </c>
      <c r="B1980" s="119">
        <v>36</v>
      </c>
      <c r="C1980" s="120">
        <f t="shared" si="61"/>
        <v>100</v>
      </c>
      <c r="D1980" s="119">
        <v>49</v>
      </c>
      <c r="E1980" s="121">
        <f t="shared" si="60"/>
        <v>1.3611111111111112</v>
      </c>
    </row>
    <row r="1981" spans="1:5">
      <c r="A1981" s="118">
        <v>433106</v>
      </c>
      <c r="B1981" s="119">
        <v>36</v>
      </c>
      <c r="C1981" s="120">
        <f t="shared" si="61"/>
        <v>100</v>
      </c>
      <c r="D1981" s="119">
        <v>49</v>
      </c>
      <c r="E1981" s="121">
        <f t="shared" si="60"/>
        <v>1.3611111111111112</v>
      </c>
    </row>
    <row r="1982" spans="1:5">
      <c r="A1982" s="118">
        <v>433203</v>
      </c>
      <c r="B1982" s="119">
        <v>36</v>
      </c>
      <c r="C1982" s="120">
        <f t="shared" si="61"/>
        <v>100</v>
      </c>
      <c r="D1982" s="119">
        <v>49</v>
      </c>
      <c r="E1982" s="121">
        <f t="shared" si="60"/>
        <v>1.3611111111111112</v>
      </c>
    </row>
    <row r="1983" spans="1:5">
      <c r="A1983" s="118">
        <v>433224</v>
      </c>
      <c r="B1983" s="119">
        <v>36</v>
      </c>
      <c r="C1983" s="120">
        <f t="shared" si="61"/>
        <v>100</v>
      </c>
      <c r="D1983" s="119">
        <v>49</v>
      </c>
      <c r="E1983" s="121">
        <f t="shared" si="60"/>
        <v>1.3611111111111112</v>
      </c>
    </row>
    <row r="1984" spans="1:5">
      <c r="A1984" s="118">
        <v>433263</v>
      </c>
      <c r="B1984" s="119">
        <v>36</v>
      </c>
      <c r="C1984" s="120">
        <f t="shared" si="61"/>
        <v>100</v>
      </c>
      <c r="D1984" s="119">
        <v>49</v>
      </c>
      <c r="E1984" s="121">
        <f t="shared" si="60"/>
        <v>1.3611111111111112</v>
      </c>
    </row>
    <row r="1985" spans="1:5">
      <c r="A1985" s="118">
        <v>433270</v>
      </c>
      <c r="B1985" s="119">
        <v>36</v>
      </c>
      <c r="C1985" s="120">
        <f t="shared" si="61"/>
        <v>100</v>
      </c>
      <c r="D1985" s="119">
        <v>49</v>
      </c>
      <c r="E1985" s="121">
        <f t="shared" si="60"/>
        <v>1.3611111111111112</v>
      </c>
    </row>
    <row r="1986" spans="1:5">
      <c r="A1986" s="118">
        <v>433275</v>
      </c>
      <c r="B1986" s="119">
        <v>36</v>
      </c>
      <c r="C1986" s="120">
        <f t="shared" si="61"/>
        <v>100</v>
      </c>
      <c r="D1986" s="119">
        <v>49</v>
      </c>
      <c r="E1986" s="121">
        <f t="shared" si="60"/>
        <v>1.3611111111111112</v>
      </c>
    </row>
    <row r="1987" spans="1:5">
      <c r="A1987" s="118">
        <v>433685</v>
      </c>
      <c r="B1987" s="119">
        <v>36</v>
      </c>
      <c r="C1987" s="120">
        <f t="shared" si="61"/>
        <v>100</v>
      </c>
      <c r="D1987" s="119">
        <v>49</v>
      </c>
      <c r="E1987" s="121">
        <f t="shared" si="60"/>
        <v>1.3611111111111112</v>
      </c>
    </row>
    <row r="1988" spans="1:5">
      <c r="A1988" s="118">
        <v>433704</v>
      </c>
      <c r="B1988" s="119">
        <v>36</v>
      </c>
      <c r="C1988" s="120">
        <f t="shared" si="61"/>
        <v>100</v>
      </c>
      <c r="D1988" s="119">
        <v>49</v>
      </c>
      <c r="E1988" s="121">
        <f t="shared" ref="E1988:E2051" si="62">D1988/B1988</f>
        <v>1.3611111111111112</v>
      </c>
    </row>
    <row r="1989" spans="1:5">
      <c r="A1989" s="118">
        <v>433930</v>
      </c>
      <c r="B1989" s="119">
        <v>36</v>
      </c>
      <c r="C1989" s="120">
        <f t="shared" ref="C1989:C2052" si="63">B1989*100/36</f>
        <v>100</v>
      </c>
      <c r="D1989" s="119">
        <v>49</v>
      </c>
      <c r="E1989" s="121">
        <f t="shared" si="62"/>
        <v>1.3611111111111112</v>
      </c>
    </row>
    <row r="1990" spans="1:5">
      <c r="A1990" s="118">
        <v>434232</v>
      </c>
      <c r="B1990" s="119">
        <v>36</v>
      </c>
      <c r="C1990" s="120">
        <f t="shared" si="63"/>
        <v>100</v>
      </c>
      <c r="D1990" s="119">
        <v>49</v>
      </c>
      <c r="E1990" s="121">
        <f t="shared" si="62"/>
        <v>1.3611111111111112</v>
      </c>
    </row>
    <row r="1991" spans="1:5">
      <c r="A1991" s="118">
        <v>434359</v>
      </c>
      <c r="B1991" s="119">
        <v>36</v>
      </c>
      <c r="C1991" s="120">
        <f t="shared" si="63"/>
        <v>100</v>
      </c>
      <c r="D1991" s="119">
        <v>49</v>
      </c>
      <c r="E1991" s="121">
        <f t="shared" si="62"/>
        <v>1.3611111111111112</v>
      </c>
    </row>
    <row r="1992" spans="1:5">
      <c r="A1992" s="118">
        <v>434441</v>
      </c>
      <c r="B1992" s="119">
        <v>36</v>
      </c>
      <c r="C1992" s="120">
        <f t="shared" si="63"/>
        <v>100</v>
      </c>
      <c r="D1992" s="119">
        <v>49</v>
      </c>
      <c r="E1992" s="121">
        <f t="shared" si="62"/>
        <v>1.3611111111111112</v>
      </c>
    </row>
    <row r="1993" spans="1:5">
      <c r="A1993" s="118">
        <v>434477</v>
      </c>
      <c r="B1993" s="119">
        <v>36</v>
      </c>
      <c r="C1993" s="120">
        <f t="shared" si="63"/>
        <v>100</v>
      </c>
      <c r="D1993" s="119">
        <v>49</v>
      </c>
      <c r="E1993" s="121">
        <f t="shared" si="62"/>
        <v>1.3611111111111112</v>
      </c>
    </row>
    <row r="1994" spans="1:5">
      <c r="A1994" s="118">
        <v>434570</v>
      </c>
      <c r="B1994" s="119">
        <v>36</v>
      </c>
      <c r="C1994" s="120">
        <f t="shared" si="63"/>
        <v>100</v>
      </c>
      <c r="D1994" s="119">
        <v>49</v>
      </c>
      <c r="E1994" s="121">
        <f t="shared" si="62"/>
        <v>1.3611111111111112</v>
      </c>
    </row>
    <row r="1995" spans="1:5">
      <c r="A1995" s="118">
        <v>434668</v>
      </c>
      <c r="B1995" s="119">
        <v>36</v>
      </c>
      <c r="C1995" s="120">
        <f t="shared" si="63"/>
        <v>100</v>
      </c>
      <c r="D1995" s="119">
        <v>49</v>
      </c>
      <c r="E1995" s="121">
        <f t="shared" si="62"/>
        <v>1.3611111111111112</v>
      </c>
    </row>
    <row r="1996" spans="1:5">
      <c r="A1996" s="118">
        <v>434828</v>
      </c>
      <c r="B1996" s="119">
        <v>36</v>
      </c>
      <c r="C1996" s="120">
        <f t="shared" si="63"/>
        <v>100</v>
      </c>
      <c r="D1996" s="119">
        <v>49</v>
      </c>
      <c r="E1996" s="121">
        <f t="shared" si="62"/>
        <v>1.3611111111111112</v>
      </c>
    </row>
    <row r="1997" spans="1:5">
      <c r="A1997" s="118">
        <v>434903</v>
      </c>
      <c r="B1997" s="119">
        <v>36</v>
      </c>
      <c r="C1997" s="120">
        <f t="shared" si="63"/>
        <v>100</v>
      </c>
      <c r="D1997" s="119">
        <v>49</v>
      </c>
      <c r="E1997" s="121">
        <f t="shared" si="62"/>
        <v>1.3611111111111112</v>
      </c>
    </row>
    <row r="1998" spans="1:5">
      <c r="A1998" s="118">
        <v>435182</v>
      </c>
      <c r="B1998" s="119">
        <v>36</v>
      </c>
      <c r="C1998" s="120">
        <f t="shared" si="63"/>
        <v>100</v>
      </c>
      <c r="D1998" s="119">
        <v>49</v>
      </c>
      <c r="E1998" s="121">
        <f t="shared" si="62"/>
        <v>1.3611111111111112</v>
      </c>
    </row>
    <row r="1999" spans="1:5">
      <c r="A1999" s="118">
        <v>435227</v>
      </c>
      <c r="B1999" s="119">
        <v>36</v>
      </c>
      <c r="C1999" s="120">
        <f t="shared" si="63"/>
        <v>100</v>
      </c>
      <c r="D1999" s="119">
        <v>49</v>
      </c>
      <c r="E1999" s="121">
        <f t="shared" si="62"/>
        <v>1.3611111111111112</v>
      </c>
    </row>
    <row r="2000" spans="1:5">
      <c r="A2000" s="118">
        <v>431461</v>
      </c>
      <c r="B2000" s="119">
        <v>33</v>
      </c>
      <c r="C2000" s="120">
        <f t="shared" si="63"/>
        <v>91.666666666666671</v>
      </c>
      <c r="D2000" s="119">
        <v>45</v>
      </c>
      <c r="E2000" s="121">
        <f t="shared" si="62"/>
        <v>1.3636363636363635</v>
      </c>
    </row>
    <row r="2001" spans="1:5">
      <c r="A2001" s="118">
        <v>433245</v>
      </c>
      <c r="B2001" s="119">
        <v>33</v>
      </c>
      <c r="C2001" s="120">
        <f t="shared" si="63"/>
        <v>91.666666666666671</v>
      </c>
      <c r="D2001" s="119">
        <v>45</v>
      </c>
      <c r="E2001" s="121">
        <f t="shared" si="62"/>
        <v>1.3636363636363635</v>
      </c>
    </row>
    <row r="2002" spans="1:5">
      <c r="A2002" s="118">
        <v>434371</v>
      </c>
      <c r="B2002" s="119">
        <v>33</v>
      </c>
      <c r="C2002" s="120">
        <f t="shared" si="63"/>
        <v>91.666666666666671</v>
      </c>
      <c r="D2002" s="119">
        <v>45</v>
      </c>
      <c r="E2002" s="121">
        <f t="shared" si="62"/>
        <v>1.3636363636363635</v>
      </c>
    </row>
    <row r="2003" spans="1:5">
      <c r="A2003" s="118">
        <v>431352</v>
      </c>
      <c r="B2003" s="119">
        <v>35</v>
      </c>
      <c r="C2003" s="120">
        <f t="shared" si="63"/>
        <v>97.222222222222229</v>
      </c>
      <c r="D2003" s="119">
        <v>48</v>
      </c>
      <c r="E2003" s="121">
        <f t="shared" si="62"/>
        <v>1.3714285714285714</v>
      </c>
    </row>
    <row r="2004" spans="1:5">
      <c r="A2004" s="118">
        <v>431623</v>
      </c>
      <c r="B2004" s="119">
        <v>35</v>
      </c>
      <c r="C2004" s="120">
        <f t="shared" si="63"/>
        <v>97.222222222222229</v>
      </c>
      <c r="D2004" s="119">
        <v>48</v>
      </c>
      <c r="E2004" s="121">
        <f t="shared" si="62"/>
        <v>1.3714285714285714</v>
      </c>
    </row>
    <row r="2005" spans="1:5">
      <c r="A2005" s="118">
        <v>432536</v>
      </c>
      <c r="B2005" s="119">
        <v>35</v>
      </c>
      <c r="C2005" s="120">
        <f t="shared" si="63"/>
        <v>97.222222222222229</v>
      </c>
      <c r="D2005" s="119">
        <v>48</v>
      </c>
      <c r="E2005" s="121">
        <f t="shared" si="62"/>
        <v>1.3714285714285714</v>
      </c>
    </row>
    <row r="2006" spans="1:5">
      <c r="A2006" s="118">
        <v>432781</v>
      </c>
      <c r="B2006" s="119">
        <v>35</v>
      </c>
      <c r="C2006" s="120">
        <f t="shared" si="63"/>
        <v>97.222222222222229</v>
      </c>
      <c r="D2006" s="119">
        <v>48</v>
      </c>
      <c r="E2006" s="121">
        <f t="shared" si="62"/>
        <v>1.3714285714285714</v>
      </c>
    </row>
    <row r="2007" spans="1:5">
      <c r="A2007" s="118">
        <v>433368</v>
      </c>
      <c r="B2007" s="119">
        <v>35</v>
      </c>
      <c r="C2007" s="120">
        <f t="shared" si="63"/>
        <v>97.222222222222229</v>
      </c>
      <c r="D2007" s="119">
        <v>48</v>
      </c>
      <c r="E2007" s="121">
        <f t="shared" si="62"/>
        <v>1.3714285714285714</v>
      </c>
    </row>
    <row r="2008" spans="1:5">
      <c r="A2008" s="118">
        <v>433809</v>
      </c>
      <c r="B2008" s="119">
        <v>35</v>
      </c>
      <c r="C2008" s="120">
        <f t="shared" si="63"/>
        <v>97.222222222222229</v>
      </c>
      <c r="D2008" s="119">
        <v>48</v>
      </c>
      <c r="E2008" s="121">
        <f t="shared" si="62"/>
        <v>1.3714285714285714</v>
      </c>
    </row>
    <row r="2009" spans="1:5">
      <c r="A2009" s="118">
        <v>433897</v>
      </c>
      <c r="B2009" s="119">
        <v>35</v>
      </c>
      <c r="C2009" s="120">
        <f t="shared" si="63"/>
        <v>97.222222222222229</v>
      </c>
      <c r="D2009" s="119">
        <v>48</v>
      </c>
      <c r="E2009" s="121">
        <f t="shared" si="62"/>
        <v>1.3714285714285714</v>
      </c>
    </row>
    <row r="2010" spans="1:5">
      <c r="A2010" s="118">
        <v>433950</v>
      </c>
      <c r="B2010" s="119">
        <v>35</v>
      </c>
      <c r="C2010" s="120">
        <f t="shared" si="63"/>
        <v>97.222222222222229</v>
      </c>
      <c r="D2010" s="119">
        <v>48</v>
      </c>
      <c r="E2010" s="121">
        <f t="shared" si="62"/>
        <v>1.3714285714285714</v>
      </c>
    </row>
    <row r="2011" spans="1:5">
      <c r="A2011" s="118">
        <v>434072</v>
      </c>
      <c r="B2011" s="119">
        <v>35</v>
      </c>
      <c r="C2011" s="120">
        <f t="shared" si="63"/>
        <v>97.222222222222229</v>
      </c>
      <c r="D2011" s="119">
        <v>48</v>
      </c>
      <c r="E2011" s="121">
        <f t="shared" si="62"/>
        <v>1.3714285714285714</v>
      </c>
    </row>
    <row r="2012" spans="1:5">
      <c r="A2012" s="118">
        <v>434216</v>
      </c>
      <c r="B2012" s="119">
        <v>35</v>
      </c>
      <c r="C2012" s="120">
        <f t="shared" si="63"/>
        <v>97.222222222222229</v>
      </c>
      <c r="D2012" s="119">
        <v>48</v>
      </c>
      <c r="E2012" s="121">
        <f t="shared" si="62"/>
        <v>1.3714285714285714</v>
      </c>
    </row>
    <row r="2013" spans="1:5">
      <c r="A2013" s="118">
        <v>435079</v>
      </c>
      <c r="B2013" s="119">
        <v>35</v>
      </c>
      <c r="C2013" s="120">
        <f t="shared" si="63"/>
        <v>97.222222222222229</v>
      </c>
      <c r="D2013" s="119">
        <v>48</v>
      </c>
      <c r="E2013" s="121">
        <f t="shared" si="62"/>
        <v>1.3714285714285714</v>
      </c>
    </row>
    <row r="2014" spans="1:5">
      <c r="A2014" s="118">
        <v>435088</v>
      </c>
      <c r="B2014" s="119">
        <v>35</v>
      </c>
      <c r="C2014" s="120">
        <f t="shared" si="63"/>
        <v>97.222222222222229</v>
      </c>
      <c r="D2014" s="119">
        <v>48</v>
      </c>
      <c r="E2014" s="121">
        <f t="shared" si="62"/>
        <v>1.3714285714285714</v>
      </c>
    </row>
    <row r="2015" spans="1:5">
      <c r="A2015" s="118">
        <v>431610</v>
      </c>
      <c r="B2015" s="119">
        <v>32</v>
      </c>
      <c r="C2015" s="120">
        <f t="shared" si="63"/>
        <v>88.888888888888886</v>
      </c>
      <c r="D2015" s="119">
        <v>44</v>
      </c>
      <c r="E2015" s="121">
        <f t="shared" si="62"/>
        <v>1.375</v>
      </c>
    </row>
    <row r="2016" spans="1:5">
      <c r="A2016" s="118">
        <v>432771</v>
      </c>
      <c r="B2016" s="119">
        <v>32</v>
      </c>
      <c r="C2016" s="120">
        <f t="shared" si="63"/>
        <v>88.888888888888886</v>
      </c>
      <c r="D2016" s="119">
        <v>44</v>
      </c>
      <c r="E2016" s="121">
        <f t="shared" si="62"/>
        <v>1.375</v>
      </c>
    </row>
    <row r="2017" spans="1:5">
      <c r="A2017" s="118">
        <v>433473</v>
      </c>
      <c r="B2017" s="119">
        <v>32</v>
      </c>
      <c r="C2017" s="120">
        <f t="shared" si="63"/>
        <v>88.888888888888886</v>
      </c>
      <c r="D2017" s="119">
        <v>44</v>
      </c>
      <c r="E2017" s="121">
        <f t="shared" si="62"/>
        <v>1.375</v>
      </c>
    </row>
    <row r="2018" spans="1:5">
      <c r="A2018" s="118">
        <v>432144</v>
      </c>
      <c r="B2018" s="119">
        <v>29</v>
      </c>
      <c r="C2018" s="120">
        <f t="shared" si="63"/>
        <v>80.555555555555557</v>
      </c>
      <c r="D2018" s="119">
        <v>40</v>
      </c>
      <c r="E2018" s="121">
        <f t="shared" si="62"/>
        <v>1.3793103448275863</v>
      </c>
    </row>
    <row r="2019" spans="1:5">
      <c r="A2019" s="118">
        <v>432493</v>
      </c>
      <c r="B2019" s="119">
        <v>29</v>
      </c>
      <c r="C2019" s="120">
        <f t="shared" si="63"/>
        <v>80.555555555555557</v>
      </c>
      <c r="D2019" s="119">
        <v>40</v>
      </c>
      <c r="E2019" s="121">
        <f t="shared" si="62"/>
        <v>1.3793103448275863</v>
      </c>
    </row>
    <row r="2020" spans="1:5">
      <c r="A2020" s="118">
        <v>431547</v>
      </c>
      <c r="B2020" s="119">
        <v>34</v>
      </c>
      <c r="C2020" s="120">
        <f t="shared" si="63"/>
        <v>94.444444444444443</v>
      </c>
      <c r="D2020" s="119">
        <v>47</v>
      </c>
      <c r="E2020" s="121">
        <f t="shared" si="62"/>
        <v>1.3823529411764706</v>
      </c>
    </row>
    <row r="2021" spans="1:5">
      <c r="A2021" s="118">
        <v>431867</v>
      </c>
      <c r="B2021" s="119">
        <v>34</v>
      </c>
      <c r="C2021" s="120">
        <f t="shared" si="63"/>
        <v>94.444444444444443</v>
      </c>
      <c r="D2021" s="119">
        <v>47</v>
      </c>
      <c r="E2021" s="121">
        <f t="shared" si="62"/>
        <v>1.3823529411764706</v>
      </c>
    </row>
    <row r="2022" spans="1:5">
      <c r="A2022" s="118">
        <v>432758</v>
      </c>
      <c r="B2022" s="119">
        <v>34</v>
      </c>
      <c r="C2022" s="120">
        <f t="shared" si="63"/>
        <v>94.444444444444443</v>
      </c>
      <c r="D2022" s="119">
        <v>47</v>
      </c>
      <c r="E2022" s="121">
        <f t="shared" si="62"/>
        <v>1.3823529411764706</v>
      </c>
    </row>
    <row r="2023" spans="1:5">
      <c r="A2023" s="118">
        <v>434312</v>
      </c>
      <c r="B2023" s="119">
        <v>34</v>
      </c>
      <c r="C2023" s="120">
        <f t="shared" si="63"/>
        <v>94.444444444444443</v>
      </c>
      <c r="D2023" s="119">
        <v>47</v>
      </c>
      <c r="E2023" s="121">
        <f t="shared" si="62"/>
        <v>1.3823529411764706</v>
      </c>
    </row>
    <row r="2024" spans="1:5">
      <c r="A2024" s="118">
        <v>434773</v>
      </c>
      <c r="B2024" s="119">
        <v>34</v>
      </c>
      <c r="C2024" s="120">
        <f t="shared" si="63"/>
        <v>94.444444444444443</v>
      </c>
      <c r="D2024" s="119">
        <v>47</v>
      </c>
      <c r="E2024" s="121">
        <f t="shared" si="62"/>
        <v>1.3823529411764706</v>
      </c>
    </row>
    <row r="2025" spans="1:5">
      <c r="A2025" s="118">
        <v>432428</v>
      </c>
      <c r="B2025" s="119">
        <v>31</v>
      </c>
      <c r="C2025" s="120">
        <f t="shared" si="63"/>
        <v>86.111111111111114</v>
      </c>
      <c r="D2025" s="119">
        <v>43</v>
      </c>
      <c r="E2025" s="121">
        <f t="shared" si="62"/>
        <v>1.3870967741935485</v>
      </c>
    </row>
    <row r="2026" spans="1:5">
      <c r="A2026" s="118">
        <v>433476</v>
      </c>
      <c r="B2026" s="119">
        <v>31</v>
      </c>
      <c r="C2026" s="120">
        <f t="shared" si="63"/>
        <v>86.111111111111114</v>
      </c>
      <c r="D2026" s="119">
        <v>43</v>
      </c>
      <c r="E2026" s="121">
        <f t="shared" si="62"/>
        <v>1.3870967741935485</v>
      </c>
    </row>
    <row r="2027" spans="1:5">
      <c r="A2027" s="118">
        <v>431181</v>
      </c>
      <c r="B2027" s="119">
        <v>36</v>
      </c>
      <c r="C2027" s="120">
        <f t="shared" si="63"/>
        <v>100</v>
      </c>
      <c r="D2027" s="119">
        <v>50</v>
      </c>
      <c r="E2027" s="121">
        <f t="shared" si="62"/>
        <v>1.3888888888888888</v>
      </c>
    </row>
    <row r="2028" spans="1:5">
      <c r="A2028" s="118">
        <v>431212</v>
      </c>
      <c r="B2028" s="119">
        <v>36</v>
      </c>
      <c r="C2028" s="120">
        <f t="shared" si="63"/>
        <v>100</v>
      </c>
      <c r="D2028" s="119">
        <v>50</v>
      </c>
      <c r="E2028" s="121">
        <f t="shared" si="62"/>
        <v>1.3888888888888888</v>
      </c>
    </row>
    <row r="2029" spans="1:5">
      <c r="A2029" s="118">
        <v>431609</v>
      </c>
      <c r="B2029" s="119">
        <v>36</v>
      </c>
      <c r="C2029" s="120">
        <f t="shared" si="63"/>
        <v>100</v>
      </c>
      <c r="D2029" s="119">
        <v>50</v>
      </c>
      <c r="E2029" s="121">
        <f t="shared" si="62"/>
        <v>1.3888888888888888</v>
      </c>
    </row>
    <row r="2030" spans="1:5">
      <c r="A2030" s="118">
        <v>431619</v>
      </c>
      <c r="B2030" s="119">
        <v>36</v>
      </c>
      <c r="C2030" s="120">
        <f t="shared" si="63"/>
        <v>100</v>
      </c>
      <c r="D2030" s="119">
        <v>50</v>
      </c>
      <c r="E2030" s="121">
        <f t="shared" si="62"/>
        <v>1.3888888888888888</v>
      </c>
    </row>
    <row r="2031" spans="1:5">
      <c r="A2031" s="118">
        <v>431825</v>
      </c>
      <c r="B2031" s="119">
        <v>36</v>
      </c>
      <c r="C2031" s="120">
        <f t="shared" si="63"/>
        <v>100</v>
      </c>
      <c r="D2031" s="119">
        <v>50</v>
      </c>
      <c r="E2031" s="121">
        <f t="shared" si="62"/>
        <v>1.3888888888888888</v>
      </c>
    </row>
    <row r="2032" spans="1:5">
      <c r="A2032" s="118">
        <v>431843</v>
      </c>
      <c r="B2032" s="119">
        <v>36</v>
      </c>
      <c r="C2032" s="120">
        <f t="shared" si="63"/>
        <v>100</v>
      </c>
      <c r="D2032" s="119">
        <v>50</v>
      </c>
      <c r="E2032" s="121">
        <f t="shared" si="62"/>
        <v>1.3888888888888888</v>
      </c>
    </row>
    <row r="2033" spans="1:5">
      <c r="A2033" s="118">
        <v>431902</v>
      </c>
      <c r="B2033" s="119">
        <v>36</v>
      </c>
      <c r="C2033" s="120">
        <f t="shared" si="63"/>
        <v>100</v>
      </c>
      <c r="D2033" s="119">
        <v>50</v>
      </c>
      <c r="E2033" s="121">
        <f t="shared" si="62"/>
        <v>1.3888888888888888</v>
      </c>
    </row>
    <row r="2034" spans="1:5">
      <c r="A2034" s="118">
        <v>432124</v>
      </c>
      <c r="B2034" s="119">
        <v>36</v>
      </c>
      <c r="C2034" s="120">
        <f t="shared" si="63"/>
        <v>100</v>
      </c>
      <c r="D2034" s="119">
        <v>50</v>
      </c>
      <c r="E2034" s="121">
        <f t="shared" si="62"/>
        <v>1.3888888888888888</v>
      </c>
    </row>
    <row r="2035" spans="1:5">
      <c r="A2035" s="118">
        <v>432331</v>
      </c>
      <c r="B2035" s="119">
        <v>36</v>
      </c>
      <c r="C2035" s="120">
        <f t="shared" si="63"/>
        <v>100</v>
      </c>
      <c r="D2035" s="119">
        <v>50</v>
      </c>
      <c r="E2035" s="121">
        <f t="shared" si="62"/>
        <v>1.3888888888888888</v>
      </c>
    </row>
    <row r="2036" spans="1:5">
      <c r="A2036" s="118">
        <v>432345</v>
      </c>
      <c r="B2036" s="119">
        <v>36</v>
      </c>
      <c r="C2036" s="120">
        <f t="shared" si="63"/>
        <v>100</v>
      </c>
      <c r="D2036" s="119">
        <v>50</v>
      </c>
      <c r="E2036" s="121">
        <f t="shared" si="62"/>
        <v>1.3888888888888888</v>
      </c>
    </row>
    <row r="2037" spans="1:5">
      <c r="A2037" s="118">
        <v>432653</v>
      </c>
      <c r="B2037" s="119">
        <v>36</v>
      </c>
      <c r="C2037" s="120">
        <f t="shared" si="63"/>
        <v>100</v>
      </c>
      <c r="D2037" s="119">
        <v>50</v>
      </c>
      <c r="E2037" s="121">
        <f t="shared" si="62"/>
        <v>1.3888888888888888</v>
      </c>
    </row>
    <row r="2038" spans="1:5">
      <c r="A2038" s="118">
        <v>432676</v>
      </c>
      <c r="B2038" s="119">
        <v>36</v>
      </c>
      <c r="C2038" s="120">
        <f t="shared" si="63"/>
        <v>100</v>
      </c>
      <c r="D2038" s="119">
        <v>50</v>
      </c>
      <c r="E2038" s="121">
        <f t="shared" si="62"/>
        <v>1.3888888888888888</v>
      </c>
    </row>
    <row r="2039" spans="1:5">
      <c r="A2039" s="118">
        <v>432704</v>
      </c>
      <c r="B2039" s="119">
        <v>36</v>
      </c>
      <c r="C2039" s="120">
        <f t="shared" si="63"/>
        <v>100</v>
      </c>
      <c r="D2039" s="119">
        <v>50</v>
      </c>
      <c r="E2039" s="121">
        <f t="shared" si="62"/>
        <v>1.3888888888888888</v>
      </c>
    </row>
    <row r="2040" spans="1:5">
      <c r="A2040" s="118">
        <v>432741</v>
      </c>
      <c r="B2040" s="119">
        <v>36</v>
      </c>
      <c r="C2040" s="120">
        <f t="shared" si="63"/>
        <v>100</v>
      </c>
      <c r="D2040" s="119">
        <v>50</v>
      </c>
      <c r="E2040" s="121">
        <f t="shared" si="62"/>
        <v>1.3888888888888888</v>
      </c>
    </row>
    <row r="2041" spans="1:5">
      <c r="A2041" s="118">
        <v>432880</v>
      </c>
      <c r="B2041" s="119">
        <v>36</v>
      </c>
      <c r="C2041" s="120">
        <f t="shared" si="63"/>
        <v>100</v>
      </c>
      <c r="D2041" s="119">
        <v>50</v>
      </c>
      <c r="E2041" s="121">
        <f t="shared" si="62"/>
        <v>1.3888888888888888</v>
      </c>
    </row>
    <row r="2042" spans="1:5">
      <c r="A2042" s="118">
        <v>432899</v>
      </c>
      <c r="B2042" s="119">
        <v>36</v>
      </c>
      <c r="C2042" s="120">
        <f t="shared" si="63"/>
        <v>100</v>
      </c>
      <c r="D2042" s="119">
        <v>50</v>
      </c>
      <c r="E2042" s="121">
        <f t="shared" si="62"/>
        <v>1.3888888888888888</v>
      </c>
    </row>
    <row r="2043" spans="1:5">
      <c r="A2043" s="118">
        <v>433545</v>
      </c>
      <c r="B2043" s="119">
        <v>36</v>
      </c>
      <c r="C2043" s="120">
        <f t="shared" si="63"/>
        <v>100</v>
      </c>
      <c r="D2043" s="119">
        <v>50</v>
      </c>
      <c r="E2043" s="121">
        <f t="shared" si="62"/>
        <v>1.3888888888888888</v>
      </c>
    </row>
    <row r="2044" spans="1:5">
      <c r="A2044" s="118">
        <v>433736</v>
      </c>
      <c r="B2044" s="119">
        <v>36</v>
      </c>
      <c r="C2044" s="120">
        <f t="shared" si="63"/>
        <v>100</v>
      </c>
      <c r="D2044" s="119">
        <v>50</v>
      </c>
      <c r="E2044" s="121">
        <f t="shared" si="62"/>
        <v>1.3888888888888888</v>
      </c>
    </row>
    <row r="2045" spans="1:5">
      <c r="A2045" s="118">
        <v>433771</v>
      </c>
      <c r="B2045" s="119">
        <v>36</v>
      </c>
      <c r="C2045" s="120">
        <f t="shared" si="63"/>
        <v>100</v>
      </c>
      <c r="D2045" s="119">
        <v>50</v>
      </c>
      <c r="E2045" s="121">
        <f t="shared" si="62"/>
        <v>1.3888888888888888</v>
      </c>
    </row>
    <row r="2046" spans="1:5">
      <c r="A2046" s="118">
        <v>433959</v>
      </c>
      <c r="B2046" s="119">
        <v>36</v>
      </c>
      <c r="C2046" s="120">
        <f t="shared" si="63"/>
        <v>100</v>
      </c>
      <c r="D2046" s="119">
        <v>50</v>
      </c>
      <c r="E2046" s="121">
        <f t="shared" si="62"/>
        <v>1.3888888888888888</v>
      </c>
    </row>
    <row r="2047" spans="1:5">
      <c r="A2047" s="118">
        <v>434001</v>
      </c>
      <c r="B2047" s="119">
        <v>36</v>
      </c>
      <c r="C2047" s="120">
        <f t="shared" si="63"/>
        <v>100</v>
      </c>
      <c r="D2047" s="119">
        <v>50</v>
      </c>
      <c r="E2047" s="121">
        <f t="shared" si="62"/>
        <v>1.3888888888888888</v>
      </c>
    </row>
    <row r="2048" spans="1:5">
      <c r="A2048" s="118">
        <v>434243</v>
      </c>
      <c r="B2048" s="119">
        <v>36</v>
      </c>
      <c r="C2048" s="120">
        <f t="shared" si="63"/>
        <v>100</v>
      </c>
      <c r="D2048" s="119">
        <v>50</v>
      </c>
      <c r="E2048" s="121">
        <f t="shared" si="62"/>
        <v>1.3888888888888888</v>
      </c>
    </row>
    <row r="2049" spans="1:5">
      <c r="A2049" s="118">
        <v>434517</v>
      </c>
      <c r="B2049" s="119">
        <v>36</v>
      </c>
      <c r="C2049" s="120">
        <f t="shared" si="63"/>
        <v>100</v>
      </c>
      <c r="D2049" s="119">
        <v>50</v>
      </c>
      <c r="E2049" s="121">
        <f t="shared" si="62"/>
        <v>1.3888888888888888</v>
      </c>
    </row>
    <row r="2050" spans="1:5">
      <c r="A2050" s="118">
        <v>434587</v>
      </c>
      <c r="B2050" s="119">
        <v>36</v>
      </c>
      <c r="C2050" s="120">
        <f t="shared" si="63"/>
        <v>100</v>
      </c>
      <c r="D2050" s="119">
        <v>50</v>
      </c>
      <c r="E2050" s="121">
        <f t="shared" si="62"/>
        <v>1.3888888888888888</v>
      </c>
    </row>
    <row r="2051" spans="1:5">
      <c r="A2051" s="118">
        <v>434653</v>
      </c>
      <c r="B2051" s="119">
        <v>36</v>
      </c>
      <c r="C2051" s="120">
        <f t="shared" si="63"/>
        <v>100</v>
      </c>
      <c r="D2051" s="119">
        <v>50</v>
      </c>
      <c r="E2051" s="121">
        <f t="shared" si="62"/>
        <v>1.3888888888888888</v>
      </c>
    </row>
    <row r="2052" spans="1:5">
      <c r="A2052" s="118">
        <v>434682</v>
      </c>
      <c r="B2052" s="119">
        <v>36</v>
      </c>
      <c r="C2052" s="120">
        <f t="shared" si="63"/>
        <v>100</v>
      </c>
      <c r="D2052" s="119">
        <v>50</v>
      </c>
      <c r="E2052" s="121">
        <f t="shared" ref="E2052:E2115" si="64">D2052/B2052</f>
        <v>1.3888888888888888</v>
      </c>
    </row>
    <row r="2053" spans="1:5">
      <c r="A2053" s="118">
        <v>431385</v>
      </c>
      <c r="B2053" s="119">
        <v>33</v>
      </c>
      <c r="C2053" s="120">
        <f t="shared" ref="C2053:C2116" si="65">B2053*100/36</f>
        <v>91.666666666666671</v>
      </c>
      <c r="D2053" s="119">
        <v>46</v>
      </c>
      <c r="E2053" s="121">
        <f t="shared" si="64"/>
        <v>1.393939393939394</v>
      </c>
    </row>
    <row r="2054" spans="1:5">
      <c r="A2054" s="118">
        <v>432196</v>
      </c>
      <c r="B2054" s="119">
        <v>33</v>
      </c>
      <c r="C2054" s="120">
        <f t="shared" si="65"/>
        <v>91.666666666666671</v>
      </c>
      <c r="D2054" s="119">
        <v>46</v>
      </c>
      <c r="E2054" s="121">
        <f t="shared" si="64"/>
        <v>1.393939393939394</v>
      </c>
    </row>
    <row r="2055" spans="1:5">
      <c r="A2055" s="118">
        <v>432239</v>
      </c>
      <c r="B2055" s="119">
        <v>33</v>
      </c>
      <c r="C2055" s="120">
        <f t="shared" si="65"/>
        <v>91.666666666666671</v>
      </c>
      <c r="D2055" s="119">
        <v>46</v>
      </c>
      <c r="E2055" s="121">
        <f t="shared" si="64"/>
        <v>1.393939393939394</v>
      </c>
    </row>
    <row r="2056" spans="1:5">
      <c r="A2056" s="118">
        <v>431319</v>
      </c>
      <c r="B2056" s="119">
        <v>35</v>
      </c>
      <c r="C2056" s="120">
        <f t="shared" si="65"/>
        <v>97.222222222222229</v>
      </c>
      <c r="D2056" s="119">
        <v>49</v>
      </c>
      <c r="E2056" s="121">
        <f t="shared" si="64"/>
        <v>1.4</v>
      </c>
    </row>
    <row r="2057" spans="1:5">
      <c r="A2057" s="118">
        <v>431423</v>
      </c>
      <c r="B2057" s="119">
        <v>35</v>
      </c>
      <c r="C2057" s="120">
        <f t="shared" si="65"/>
        <v>97.222222222222229</v>
      </c>
      <c r="D2057" s="119">
        <v>49</v>
      </c>
      <c r="E2057" s="121">
        <f t="shared" si="64"/>
        <v>1.4</v>
      </c>
    </row>
    <row r="2058" spans="1:5">
      <c r="A2058" s="118">
        <v>431576</v>
      </c>
      <c r="B2058" s="119">
        <v>35</v>
      </c>
      <c r="C2058" s="120">
        <f t="shared" si="65"/>
        <v>97.222222222222229</v>
      </c>
      <c r="D2058" s="119">
        <v>49</v>
      </c>
      <c r="E2058" s="121">
        <f t="shared" si="64"/>
        <v>1.4</v>
      </c>
    </row>
    <row r="2059" spans="1:5">
      <c r="A2059" s="118">
        <v>431655</v>
      </c>
      <c r="B2059" s="119">
        <v>35</v>
      </c>
      <c r="C2059" s="120">
        <f t="shared" si="65"/>
        <v>97.222222222222229</v>
      </c>
      <c r="D2059" s="119">
        <v>49</v>
      </c>
      <c r="E2059" s="121">
        <f t="shared" si="64"/>
        <v>1.4</v>
      </c>
    </row>
    <row r="2060" spans="1:5">
      <c r="A2060" s="118">
        <v>431685</v>
      </c>
      <c r="B2060" s="119">
        <v>35</v>
      </c>
      <c r="C2060" s="120">
        <f t="shared" si="65"/>
        <v>97.222222222222229</v>
      </c>
      <c r="D2060" s="119">
        <v>49</v>
      </c>
      <c r="E2060" s="121">
        <f t="shared" si="64"/>
        <v>1.4</v>
      </c>
    </row>
    <row r="2061" spans="1:5">
      <c r="A2061" s="118">
        <v>432311</v>
      </c>
      <c r="B2061" s="119">
        <v>35</v>
      </c>
      <c r="C2061" s="120">
        <f t="shared" si="65"/>
        <v>97.222222222222229</v>
      </c>
      <c r="D2061" s="119">
        <v>49</v>
      </c>
      <c r="E2061" s="121">
        <f t="shared" si="64"/>
        <v>1.4</v>
      </c>
    </row>
    <row r="2062" spans="1:5">
      <c r="A2062" s="118">
        <v>433066</v>
      </c>
      <c r="B2062" s="119">
        <v>35</v>
      </c>
      <c r="C2062" s="120">
        <f t="shared" si="65"/>
        <v>97.222222222222229</v>
      </c>
      <c r="D2062" s="119">
        <v>49</v>
      </c>
      <c r="E2062" s="121">
        <f t="shared" si="64"/>
        <v>1.4</v>
      </c>
    </row>
    <row r="2063" spans="1:5">
      <c r="A2063" s="118">
        <v>433511</v>
      </c>
      <c r="B2063" s="119">
        <v>35</v>
      </c>
      <c r="C2063" s="120">
        <f t="shared" si="65"/>
        <v>97.222222222222229</v>
      </c>
      <c r="D2063" s="119">
        <v>49</v>
      </c>
      <c r="E2063" s="121">
        <f t="shared" si="64"/>
        <v>1.4</v>
      </c>
    </row>
    <row r="2064" spans="1:5">
      <c r="A2064" s="118">
        <v>433701</v>
      </c>
      <c r="B2064" s="119">
        <v>35</v>
      </c>
      <c r="C2064" s="120">
        <f t="shared" si="65"/>
        <v>97.222222222222229</v>
      </c>
      <c r="D2064" s="119">
        <v>49</v>
      </c>
      <c r="E2064" s="121">
        <f t="shared" si="64"/>
        <v>1.4</v>
      </c>
    </row>
    <row r="2065" spans="1:5">
      <c r="A2065" s="118">
        <v>433933</v>
      </c>
      <c r="B2065" s="119">
        <v>35</v>
      </c>
      <c r="C2065" s="120">
        <f t="shared" si="65"/>
        <v>97.222222222222229</v>
      </c>
      <c r="D2065" s="119">
        <v>49</v>
      </c>
      <c r="E2065" s="121">
        <f t="shared" si="64"/>
        <v>1.4</v>
      </c>
    </row>
    <row r="2066" spans="1:5">
      <c r="A2066" s="118">
        <v>434066</v>
      </c>
      <c r="B2066" s="119">
        <v>35</v>
      </c>
      <c r="C2066" s="120">
        <f t="shared" si="65"/>
        <v>97.222222222222229</v>
      </c>
      <c r="D2066" s="119">
        <v>49</v>
      </c>
      <c r="E2066" s="121">
        <f t="shared" si="64"/>
        <v>1.4</v>
      </c>
    </row>
    <row r="2067" spans="1:5">
      <c r="A2067" s="118">
        <v>434340</v>
      </c>
      <c r="B2067" s="119">
        <v>35</v>
      </c>
      <c r="C2067" s="120">
        <f t="shared" si="65"/>
        <v>97.222222222222229</v>
      </c>
      <c r="D2067" s="119">
        <v>49</v>
      </c>
      <c r="E2067" s="121">
        <f t="shared" si="64"/>
        <v>1.4</v>
      </c>
    </row>
    <row r="2068" spans="1:5">
      <c r="A2068" s="118">
        <v>434775</v>
      </c>
      <c r="B2068" s="119">
        <v>35</v>
      </c>
      <c r="C2068" s="120">
        <f t="shared" si="65"/>
        <v>97.222222222222229</v>
      </c>
      <c r="D2068" s="119">
        <v>49</v>
      </c>
      <c r="E2068" s="121">
        <f t="shared" si="64"/>
        <v>1.4</v>
      </c>
    </row>
    <row r="2069" spans="1:5">
      <c r="A2069" s="118">
        <v>435237</v>
      </c>
      <c r="B2069" s="119">
        <v>35</v>
      </c>
      <c r="C2069" s="120">
        <f t="shared" si="65"/>
        <v>97.222222222222229</v>
      </c>
      <c r="D2069" s="119">
        <v>49</v>
      </c>
      <c r="E2069" s="121">
        <f t="shared" si="64"/>
        <v>1.4</v>
      </c>
    </row>
    <row r="2070" spans="1:5">
      <c r="A2070" s="118">
        <v>432140</v>
      </c>
      <c r="B2070" s="119">
        <v>30</v>
      </c>
      <c r="C2070" s="120">
        <f t="shared" si="65"/>
        <v>83.333333333333329</v>
      </c>
      <c r="D2070" s="119">
        <v>42</v>
      </c>
      <c r="E2070" s="121">
        <f t="shared" si="64"/>
        <v>1.4</v>
      </c>
    </row>
    <row r="2071" spans="1:5">
      <c r="A2071" s="118">
        <v>433640</v>
      </c>
      <c r="B2071" s="119">
        <v>30</v>
      </c>
      <c r="C2071" s="120">
        <f t="shared" si="65"/>
        <v>83.333333333333329</v>
      </c>
      <c r="D2071" s="119">
        <v>42</v>
      </c>
      <c r="E2071" s="121">
        <f t="shared" si="64"/>
        <v>1.4</v>
      </c>
    </row>
    <row r="2072" spans="1:5">
      <c r="A2072" s="118">
        <v>434376</v>
      </c>
      <c r="B2072" s="119">
        <v>30</v>
      </c>
      <c r="C2072" s="120">
        <f t="shared" si="65"/>
        <v>83.333333333333329</v>
      </c>
      <c r="D2072" s="119">
        <v>42</v>
      </c>
      <c r="E2072" s="121">
        <f t="shared" si="64"/>
        <v>1.4</v>
      </c>
    </row>
    <row r="2073" spans="1:5">
      <c r="A2073" s="118">
        <v>434826</v>
      </c>
      <c r="B2073" s="119">
        <v>32</v>
      </c>
      <c r="C2073" s="120">
        <f t="shared" si="65"/>
        <v>88.888888888888886</v>
      </c>
      <c r="D2073" s="119">
        <v>45</v>
      </c>
      <c r="E2073" s="121">
        <f t="shared" si="64"/>
        <v>1.40625</v>
      </c>
    </row>
    <row r="2074" spans="1:5">
      <c r="A2074" s="118">
        <v>433024</v>
      </c>
      <c r="B2074" s="119">
        <v>34</v>
      </c>
      <c r="C2074" s="120">
        <f t="shared" si="65"/>
        <v>94.444444444444443</v>
      </c>
      <c r="D2074" s="119">
        <v>48</v>
      </c>
      <c r="E2074" s="121">
        <f t="shared" si="64"/>
        <v>1.411764705882353</v>
      </c>
    </row>
    <row r="2075" spans="1:5">
      <c r="A2075" s="118">
        <v>434895</v>
      </c>
      <c r="B2075" s="119">
        <v>34</v>
      </c>
      <c r="C2075" s="120">
        <f t="shared" si="65"/>
        <v>94.444444444444443</v>
      </c>
      <c r="D2075" s="119">
        <v>48</v>
      </c>
      <c r="E2075" s="121">
        <f t="shared" si="64"/>
        <v>1.411764705882353</v>
      </c>
    </row>
    <row r="2076" spans="1:5">
      <c r="A2076" s="118">
        <v>435067</v>
      </c>
      <c r="B2076" s="119">
        <v>34</v>
      </c>
      <c r="C2076" s="120">
        <f t="shared" si="65"/>
        <v>94.444444444444443</v>
      </c>
      <c r="D2076" s="119">
        <v>48</v>
      </c>
      <c r="E2076" s="121">
        <f t="shared" si="64"/>
        <v>1.411764705882353</v>
      </c>
    </row>
    <row r="2077" spans="1:5">
      <c r="A2077" s="118">
        <v>435197</v>
      </c>
      <c r="B2077" s="119">
        <v>34</v>
      </c>
      <c r="C2077" s="120">
        <f t="shared" si="65"/>
        <v>94.444444444444443</v>
      </c>
      <c r="D2077" s="119">
        <v>48</v>
      </c>
      <c r="E2077" s="121">
        <f t="shared" si="64"/>
        <v>1.411764705882353</v>
      </c>
    </row>
    <row r="2078" spans="1:5">
      <c r="A2078" s="118">
        <v>432051</v>
      </c>
      <c r="B2078" s="119">
        <v>29</v>
      </c>
      <c r="C2078" s="120">
        <f t="shared" si="65"/>
        <v>80.555555555555557</v>
      </c>
      <c r="D2078" s="119">
        <v>41</v>
      </c>
      <c r="E2078" s="121">
        <f t="shared" si="64"/>
        <v>1.4137931034482758</v>
      </c>
    </row>
    <row r="2079" spans="1:5">
      <c r="A2079" s="118">
        <v>432631</v>
      </c>
      <c r="B2079" s="119">
        <v>29</v>
      </c>
      <c r="C2079" s="120">
        <f t="shared" si="65"/>
        <v>80.555555555555557</v>
      </c>
      <c r="D2079" s="119">
        <v>41</v>
      </c>
      <c r="E2079" s="121">
        <f t="shared" si="64"/>
        <v>1.4137931034482758</v>
      </c>
    </row>
    <row r="2080" spans="1:5">
      <c r="A2080" s="118">
        <v>431266</v>
      </c>
      <c r="B2080" s="119">
        <v>36</v>
      </c>
      <c r="C2080" s="120">
        <f t="shared" si="65"/>
        <v>100</v>
      </c>
      <c r="D2080" s="119">
        <v>51</v>
      </c>
      <c r="E2080" s="121">
        <f t="shared" si="64"/>
        <v>1.4166666666666667</v>
      </c>
    </row>
    <row r="2081" spans="1:5">
      <c r="A2081" s="118">
        <v>431378</v>
      </c>
      <c r="B2081" s="119">
        <v>36</v>
      </c>
      <c r="C2081" s="120">
        <f t="shared" si="65"/>
        <v>100</v>
      </c>
      <c r="D2081" s="119">
        <v>51</v>
      </c>
      <c r="E2081" s="121">
        <f t="shared" si="64"/>
        <v>1.4166666666666667</v>
      </c>
    </row>
    <row r="2082" spans="1:5">
      <c r="A2082" s="118">
        <v>431427</v>
      </c>
      <c r="B2082" s="119">
        <v>36</v>
      </c>
      <c r="C2082" s="120">
        <f t="shared" si="65"/>
        <v>100</v>
      </c>
      <c r="D2082" s="119">
        <v>51</v>
      </c>
      <c r="E2082" s="121">
        <f t="shared" si="64"/>
        <v>1.4166666666666667</v>
      </c>
    </row>
    <row r="2083" spans="1:5">
      <c r="A2083" s="118">
        <v>431521</v>
      </c>
      <c r="B2083" s="119">
        <v>36</v>
      </c>
      <c r="C2083" s="120">
        <f t="shared" si="65"/>
        <v>100</v>
      </c>
      <c r="D2083" s="119">
        <v>51</v>
      </c>
      <c r="E2083" s="121">
        <f t="shared" si="64"/>
        <v>1.4166666666666667</v>
      </c>
    </row>
    <row r="2084" spans="1:5">
      <c r="A2084" s="118">
        <v>431527</v>
      </c>
      <c r="B2084" s="119">
        <v>36</v>
      </c>
      <c r="C2084" s="120">
        <f t="shared" si="65"/>
        <v>100</v>
      </c>
      <c r="D2084" s="119">
        <v>51</v>
      </c>
      <c r="E2084" s="121">
        <f t="shared" si="64"/>
        <v>1.4166666666666667</v>
      </c>
    </row>
    <row r="2085" spans="1:5">
      <c r="A2085" s="118">
        <v>432277</v>
      </c>
      <c r="B2085" s="119">
        <v>36</v>
      </c>
      <c r="C2085" s="120">
        <f t="shared" si="65"/>
        <v>100</v>
      </c>
      <c r="D2085" s="119">
        <v>51</v>
      </c>
      <c r="E2085" s="121">
        <f t="shared" si="64"/>
        <v>1.4166666666666667</v>
      </c>
    </row>
    <row r="2086" spans="1:5">
      <c r="A2086" s="118">
        <v>432566</v>
      </c>
      <c r="B2086" s="119">
        <v>36</v>
      </c>
      <c r="C2086" s="120">
        <f t="shared" si="65"/>
        <v>100</v>
      </c>
      <c r="D2086" s="119">
        <v>51</v>
      </c>
      <c r="E2086" s="121">
        <f t="shared" si="64"/>
        <v>1.4166666666666667</v>
      </c>
    </row>
    <row r="2087" spans="1:5">
      <c r="A2087" s="118">
        <v>432747</v>
      </c>
      <c r="B2087" s="119">
        <v>36</v>
      </c>
      <c r="C2087" s="120">
        <f t="shared" si="65"/>
        <v>100</v>
      </c>
      <c r="D2087" s="119">
        <v>51</v>
      </c>
      <c r="E2087" s="121">
        <f t="shared" si="64"/>
        <v>1.4166666666666667</v>
      </c>
    </row>
    <row r="2088" spans="1:5">
      <c r="A2088" s="118">
        <v>432927</v>
      </c>
      <c r="B2088" s="119">
        <v>36</v>
      </c>
      <c r="C2088" s="120">
        <f t="shared" si="65"/>
        <v>100</v>
      </c>
      <c r="D2088" s="119">
        <v>51</v>
      </c>
      <c r="E2088" s="121">
        <f t="shared" si="64"/>
        <v>1.4166666666666667</v>
      </c>
    </row>
    <row r="2089" spans="1:5">
      <c r="A2089" s="118">
        <v>432943</v>
      </c>
      <c r="B2089" s="119">
        <v>36</v>
      </c>
      <c r="C2089" s="120">
        <f t="shared" si="65"/>
        <v>100</v>
      </c>
      <c r="D2089" s="119">
        <v>51</v>
      </c>
      <c r="E2089" s="121">
        <f t="shared" si="64"/>
        <v>1.4166666666666667</v>
      </c>
    </row>
    <row r="2090" spans="1:5">
      <c r="A2090" s="118">
        <v>432976</v>
      </c>
      <c r="B2090" s="119">
        <v>36</v>
      </c>
      <c r="C2090" s="120">
        <f t="shared" si="65"/>
        <v>100</v>
      </c>
      <c r="D2090" s="119">
        <v>51</v>
      </c>
      <c r="E2090" s="121">
        <f t="shared" si="64"/>
        <v>1.4166666666666667</v>
      </c>
    </row>
    <row r="2091" spans="1:5">
      <c r="A2091" s="118">
        <v>433262</v>
      </c>
      <c r="B2091" s="119">
        <v>36</v>
      </c>
      <c r="C2091" s="120">
        <f t="shared" si="65"/>
        <v>100</v>
      </c>
      <c r="D2091" s="119">
        <v>51</v>
      </c>
      <c r="E2091" s="121">
        <f t="shared" si="64"/>
        <v>1.4166666666666667</v>
      </c>
    </row>
    <row r="2092" spans="1:5">
      <c r="A2092" s="118">
        <v>433433</v>
      </c>
      <c r="B2092" s="119">
        <v>36</v>
      </c>
      <c r="C2092" s="120">
        <f t="shared" si="65"/>
        <v>100</v>
      </c>
      <c r="D2092" s="119">
        <v>51</v>
      </c>
      <c r="E2092" s="121">
        <f t="shared" si="64"/>
        <v>1.4166666666666667</v>
      </c>
    </row>
    <row r="2093" spans="1:5">
      <c r="A2093" s="118">
        <v>433651</v>
      </c>
      <c r="B2093" s="119">
        <v>36</v>
      </c>
      <c r="C2093" s="120">
        <f t="shared" si="65"/>
        <v>100</v>
      </c>
      <c r="D2093" s="119">
        <v>51</v>
      </c>
      <c r="E2093" s="121">
        <f t="shared" si="64"/>
        <v>1.4166666666666667</v>
      </c>
    </row>
    <row r="2094" spans="1:5">
      <c r="A2094" s="118">
        <v>433655</v>
      </c>
      <c r="B2094" s="119">
        <v>36</v>
      </c>
      <c r="C2094" s="120">
        <f t="shared" si="65"/>
        <v>100</v>
      </c>
      <c r="D2094" s="119">
        <v>51</v>
      </c>
      <c r="E2094" s="121">
        <f t="shared" si="64"/>
        <v>1.4166666666666667</v>
      </c>
    </row>
    <row r="2095" spans="1:5">
      <c r="A2095" s="118">
        <v>433724</v>
      </c>
      <c r="B2095" s="119">
        <v>36</v>
      </c>
      <c r="C2095" s="120">
        <f t="shared" si="65"/>
        <v>100</v>
      </c>
      <c r="D2095" s="119">
        <v>51</v>
      </c>
      <c r="E2095" s="121">
        <f t="shared" si="64"/>
        <v>1.4166666666666667</v>
      </c>
    </row>
    <row r="2096" spans="1:5">
      <c r="A2096" s="118">
        <v>434212</v>
      </c>
      <c r="B2096" s="119">
        <v>36</v>
      </c>
      <c r="C2096" s="120">
        <f t="shared" si="65"/>
        <v>100</v>
      </c>
      <c r="D2096" s="119">
        <v>51</v>
      </c>
      <c r="E2096" s="121">
        <f t="shared" si="64"/>
        <v>1.4166666666666667</v>
      </c>
    </row>
    <row r="2097" spans="1:5">
      <c r="A2097" s="118">
        <v>434491</v>
      </c>
      <c r="B2097" s="119">
        <v>36</v>
      </c>
      <c r="C2097" s="120">
        <f t="shared" si="65"/>
        <v>100</v>
      </c>
      <c r="D2097" s="119">
        <v>51</v>
      </c>
      <c r="E2097" s="121">
        <f t="shared" si="64"/>
        <v>1.4166666666666667</v>
      </c>
    </row>
    <row r="2098" spans="1:5">
      <c r="A2098" s="118">
        <v>434858</v>
      </c>
      <c r="B2098" s="119">
        <v>36</v>
      </c>
      <c r="C2098" s="120">
        <f t="shared" si="65"/>
        <v>100</v>
      </c>
      <c r="D2098" s="119">
        <v>51</v>
      </c>
      <c r="E2098" s="121">
        <f t="shared" si="64"/>
        <v>1.4166666666666667</v>
      </c>
    </row>
    <row r="2099" spans="1:5">
      <c r="A2099" s="118">
        <v>435003</v>
      </c>
      <c r="B2099" s="119">
        <v>36</v>
      </c>
      <c r="C2099" s="120">
        <f t="shared" si="65"/>
        <v>100</v>
      </c>
      <c r="D2099" s="119">
        <v>51</v>
      </c>
      <c r="E2099" s="121">
        <f t="shared" si="64"/>
        <v>1.4166666666666667</v>
      </c>
    </row>
    <row r="2100" spans="1:5">
      <c r="A2100" s="118">
        <v>435037</v>
      </c>
      <c r="B2100" s="119">
        <v>36</v>
      </c>
      <c r="C2100" s="120">
        <f t="shared" si="65"/>
        <v>100</v>
      </c>
      <c r="D2100" s="119">
        <v>51</v>
      </c>
      <c r="E2100" s="121">
        <f t="shared" si="64"/>
        <v>1.4166666666666667</v>
      </c>
    </row>
    <row r="2101" spans="1:5">
      <c r="A2101" s="118">
        <v>431160</v>
      </c>
      <c r="B2101" s="119">
        <v>31</v>
      </c>
      <c r="C2101" s="120">
        <f t="shared" si="65"/>
        <v>86.111111111111114</v>
      </c>
      <c r="D2101" s="119">
        <v>44</v>
      </c>
      <c r="E2101" s="121">
        <f t="shared" si="64"/>
        <v>1.4193548387096775</v>
      </c>
    </row>
    <row r="2102" spans="1:5">
      <c r="A2102" s="118">
        <v>432951</v>
      </c>
      <c r="B2102" s="119">
        <v>31</v>
      </c>
      <c r="C2102" s="120">
        <f t="shared" si="65"/>
        <v>86.111111111111114</v>
      </c>
      <c r="D2102" s="119">
        <v>44</v>
      </c>
      <c r="E2102" s="121">
        <f t="shared" si="64"/>
        <v>1.4193548387096775</v>
      </c>
    </row>
    <row r="2103" spans="1:5">
      <c r="A2103" s="118">
        <v>434436</v>
      </c>
      <c r="B2103" s="119">
        <v>31</v>
      </c>
      <c r="C2103" s="120">
        <f t="shared" si="65"/>
        <v>86.111111111111114</v>
      </c>
      <c r="D2103" s="119">
        <v>44</v>
      </c>
      <c r="E2103" s="121">
        <f t="shared" si="64"/>
        <v>1.4193548387096775</v>
      </c>
    </row>
    <row r="2104" spans="1:5">
      <c r="A2104" s="118">
        <v>434647</v>
      </c>
      <c r="B2104" s="119">
        <v>31</v>
      </c>
      <c r="C2104" s="120">
        <f t="shared" si="65"/>
        <v>86.111111111111114</v>
      </c>
      <c r="D2104" s="119">
        <v>44</v>
      </c>
      <c r="E2104" s="121">
        <f t="shared" si="64"/>
        <v>1.4193548387096775</v>
      </c>
    </row>
    <row r="2105" spans="1:5">
      <c r="A2105" s="118">
        <v>435000</v>
      </c>
      <c r="B2105" s="119">
        <v>31</v>
      </c>
      <c r="C2105" s="120">
        <f t="shared" si="65"/>
        <v>86.111111111111114</v>
      </c>
      <c r="D2105" s="119">
        <v>44</v>
      </c>
      <c r="E2105" s="121">
        <f t="shared" si="64"/>
        <v>1.4193548387096775</v>
      </c>
    </row>
    <row r="2106" spans="1:5">
      <c r="A2106" s="118">
        <v>431303</v>
      </c>
      <c r="B2106" s="119">
        <v>33</v>
      </c>
      <c r="C2106" s="120">
        <f t="shared" si="65"/>
        <v>91.666666666666671</v>
      </c>
      <c r="D2106" s="119">
        <v>47</v>
      </c>
      <c r="E2106" s="121">
        <f t="shared" si="64"/>
        <v>1.4242424242424243</v>
      </c>
    </row>
    <row r="2107" spans="1:5">
      <c r="A2107" s="118">
        <v>431154</v>
      </c>
      <c r="B2107" s="119">
        <v>35</v>
      </c>
      <c r="C2107" s="120">
        <f t="shared" si="65"/>
        <v>97.222222222222229</v>
      </c>
      <c r="D2107" s="119">
        <v>50</v>
      </c>
      <c r="E2107" s="121">
        <f t="shared" si="64"/>
        <v>1.4285714285714286</v>
      </c>
    </row>
    <row r="2108" spans="1:5">
      <c r="A2108" s="118">
        <v>431458</v>
      </c>
      <c r="B2108" s="119">
        <v>35</v>
      </c>
      <c r="C2108" s="120">
        <f t="shared" si="65"/>
        <v>97.222222222222229</v>
      </c>
      <c r="D2108" s="119">
        <v>50</v>
      </c>
      <c r="E2108" s="121">
        <f t="shared" si="64"/>
        <v>1.4285714285714286</v>
      </c>
    </row>
    <row r="2109" spans="1:5">
      <c r="A2109" s="118">
        <v>431851</v>
      </c>
      <c r="B2109" s="119">
        <v>35</v>
      </c>
      <c r="C2109" s="120">
        <f t="shared" si="65"/>
        <v>97.222222222222229</v>
      </c>
      <c r="D2109" s="119">
        <v>50</v>
      </c>
      <c r="E2109" s="121">
        <f t="shared" si="64"/>
        <v>1.4285714285714286</v>
      </c>
    </row>
    <row r="2110" spans="1:5">
      <c r="A2110" s="118">
        <v>431903</v>
      </c>
      <c r="B2110" s="119">
        <v>35</v>
      </c>
      <c r="C2110" s="120">
        <f t="shared" si="65"/>
        <v>97.222222222222229</v>
      </c>
      <c r="D2110" s="119">
        <v>50</v>
      </c>
      <c r="E2110" s="121">
        <f t="shared" si="64"/>
        <v>1.4285714285714286</v>
      </c>
    </row>
    <row r="2111" spans="1:5">
      <c r="A2111" s="118">
        <v>432092</v>
      </c>
      <c r="B2111" s="119">
        <v>35</v>
      </c>
      <c r="C2111" s="120">
        <f t="shared" si="65"/>
        <v>97.222222222222229</v>
      </c>
      <c r="D2111" s="119">
        <v>50</v>
      </c>
      <c r="E2111" s="121">
        <f t="shared" si="64"/>
        <v>1.4285714285714286</v>
      </c>
    </row>
    <row r="2112" spans="1:5">
      <c r="A2112" s="118">
        <v>432223</v>
      </c>
      <c r="B2112" s="119">
        <v>35</v>
      </c>
      <c r="C2112" s="120">
        <f t="shared" si="65"/>
        <v>97.222222222222229</v>
      </c>
      <c r="D2112" s="119">
        <v>50</v>
      </c>
      <c r="E2112" s="121">
        <f t="shared" si="64"/>
        <v>1.4285714285714286</v>
      </c>
    </row>
    <row r="2113" spans="1:5">
      <c r="A2113" s="118">
        <v>432754</v>
      </c>
      <c r="B2113" s="119">
        <v>35</v>
      </c>
      <c r="C2113" s="120">
        <f t="shared" si="65"/>
        <v>97.222222222222229</v>
      </c>
      <c r="D2113" s="119">
        <v>50</v>
      </c>
      <c r="E2113" s="121">
        <f t="shared" si="64"/>
        <v>1.4285714285714286</v>
      </c>
    </row>
    <row r="2114" spans="1:5">
      <c r="A2114" s="118">
        <v>432931</v>
      </c>
      <c r="B2114" s="119">
        <v>35</v>
      </c>
      <c r="C2114" s="120">
        <f t="shared" si="65"/>
        <v>97.222222222222229</v>
      </c>
      <c r="D2114" s="119">
        <v>50</v>
      </c>
      <c r="E2114" s="121">
        <f t="shared" si="64"/>
        <v>1.4285714285714286</v>
      </c>
    </row>
    <row r="2115" spans="1:5">
      <c r="A2115" s="118">
        <v>433021</v>
      </c>
      <c r="B2115" s="119">
        <v>35</v>
      </c>
      <c r="C2115" s="120">
        <f t="shared" si="65"/>
        <v>97.222222222222229</v>
      </c>
      <c r="D2115" s="119">
        <v>50</v>
      </c>
      <c r="E2115" s="121">
        <f t="shared" si="64"/>
        <v>1.4285714285714286</v>
      </c>
    </row>
    <row r="2116" spans="1:5">
      <c r="A2116" s="118">
        <v>433322</v>
      </c>
      <c r="B2116" s="119">
        <v>35</v>
      </c>
      <c r="C2116" s="120">
        <f t="shared" si="65"/>
        <v>97.222222222222229</v>
      </c>
      <c r="D2116" s="119">
        <v>50</v>
      </c>
      <c r="E2116" s="121">
        <f t="shared" ref="E2116:E2179" si="66">D2116/B2116</f>
        <v>1.4285714285714286</v>
      </c>
    </row>
    <row r="2117" spans="1:5">
      <c r="A2117" s="118">
        <v>433548</v>
      </c>
      <c r="B2117" s="119">
        <v>35</v>
      </c>
      <c r="C2117" s="120">
        <f t="shared" ref="C2117:C2180" si="67">B2117*100/36</f>
        <v>97.222222222222229</v>
      </c>
      <c r="D2117" s="119">
        <v>50</v>
      </c>
      <c r="E2117" s="121">
        <f t="shared" si="66"/>
        <v>1.4285714285714286</v>
      </c>
    </row>
    <row r="2118" spans="1:5">
      <c r="A2118" s="118">
        <v>434538</v>
      </c>
      <c r="B2118" s="119">
        <v>35</v>
      </c>
      <c r="C2118" s="120">
        <f t="shared" si="67"/>
        <v>97.222222222222229</v>
      </c>
      <c r="D2118" s="119">
        <v>50</v>
      </c>
      <c r="E2118" s="121">
        <f t="shared" si="66"/>
        <v>1.4285714285714286</v>
      </c>
    </row>
    <row r="2119" spans="1:5">
      <c r="A2119" s="118">
        <v>434581</v>
      </c>
      <c r="B2119" s="119">
        <v>35</v>
      </c>
      <c r="C2119" s="120">
        <f t="shared" si="67"/>
        <v>97.222222222222229</v>
      </c>
      <c r="D2119" s="119">
        <v>50</v>
      </c>
      <c r="E2119" s="121">
        <f t="shared" si="66"/>
        <v>1.4285714285714286</v>
      </c>
    </row>
    <row r="2120" spans="1:5">
      <c r="A2120" s="118">
        <v>435155</v>
      </c>
      <c r="B2120" s="119">
        <v>35</v>
      </c>
      <c r="C2120" s="120">
        <f t="shared" si="67"/>
        <v>97.222222222222229</v>
      </c>
      <c r="D2120" s="119">
        <v>50</v>
      </c>
      <c r="E2120" s="121">
        <f t="shared" si="66"/>
        <v>1.4285714285714286</v>
      </c>
    </row>
    <row r="2121" spans="1:5">
      <c r="A2121" s="118">
        <v>432917</v>
      </c>
      <c r="B2121" s="119">
        <v>32</v>
      </c>
      <c r="C2121" s="120">
        <f t="shared" si="67"/>
        <v>88.888888888888886</v>
      </c>
      <c r="D2121" s="119">
        <v>46</v>
      </c>
      <c r="E2121" s="121">
        <f t="shared" si="66"/>
        <v>1.4375</v>
      </c>
    </row>
    <row r="2122" spans="1:5">
      <c r="A2122" s="118">
        <v>433429</v>
      </c>
      <c r="B2122" s="119">
        <v>32</v>
      </c>
      <c r="C2122" s="120">
        <f t="shared" si="67"/>
        <v>88.888888888888886</v>
      </c>
      <c r="D2122" s="119">
        <v>46</v>
      </c>
      <c r="E2122" s="121">
        <f t="shared" si="66"/>
        <v>1.4375</v>
      </c>
    </row>
    <row r="2123" spans="1:5">
      <c r="A2123" s="118">
        <v>434777</v>
      </c>
      <c r="B2123" s="119">
        <v>32</v>
      </c>
      <c r="C2123" s="120">
        <f t="shared" si="67"/>
        <v>88.888888888888886</v>
      </c>
      <c r="D2123" s="119">
        <v>46</v>
      </c>
      <c r="E2123" s="121">
        <f t="shared" si="66"/>
        <v>1.4375</v>
      </c>
    </row>
    <row r="2124" spans="1:5">
      <c r="A2124" s="118">
        <v>432688</v>
      </c>
      <c r="B2124" s="119">
        <v>34</v>
      </c>
      <c r="C2124" s="120">
        <f t="shared" si="67"/>
        <v>94.444444444444443</v>
      </c>
      <c r="D2124" s="119">
        <v>49</v>
      </c>
      <c r="E2124" s="121">
        <f t="shared" si="66"/>
        <v>1.4411764705882353</v>
      </c>
    </row>
    <row r="2125" spans="1:5">
      <c r="A2125" s="118">
        <v>432847</v>
      </c>
      <c r="B2125" s="119">
        <v>34</v>
      </c>
      <c r="C2125" s="120">
        <f t="shared" si="67"/>
        <v>94.444444444444443</v>
      </c>
      <c r="D2125" s="119">
        <v>49</v>
      </c>
      <c r="E2125" s="121">
        <f t="shared" si="66"/>
        <v>1.4411764705882353</v>
      </c>
    </row>
    <row r="2126" spans="1:5">
      <c r="A2126" s="118">
        <v>433065</v>
      </c>
      <c r="B2126" s="119">
        <v>34</v>
      </c>
      <c r="C2126" s="120">
        <f t="shared" si="67"/>
        <v>94.444444444444443</v>
      </c>
      <c r="D2126" s="119">
        <v>49</v>
      </c>
      <c r="E2126" s="121">
        <f t="shared" si="66"/>
        <v>1.4411764705882353</v>
      </c>
    </row>
    <row r="2127" spans="1:5">
      <c r="A2127" s="118">
        <v>433688</v>
      </c>
      <c r="B2127" s="119">
        <v>34</v>
      </c>
      <c r="C2127" s="120">
        <f t="shared" si="67"/>
        <v>94.444444444444443</v>
      </c>
      <c r="D2127" s="119">
        <v>49</v>
      </c>
      <c r="E2127" s="121">
        <f t="shared" si="66"/>
        <v>1.4411764705882353</v>
      </c>
    </row>
    <row r="2128" spans="1:5">
      <c r="A2128" s="118">
        <v>434902</v>
      </c>
      <c r="B2128" s="119">
        <v>34</v>
      </c>
      <c r="C2128" s="120">
        <f t="shared" si="67"/>
        <v>94.444444444444443</v>
      </c>
      <c r="D2128" s="119">
        <v>49</v>
      </c>
      <c r="E2128" s="121">
        <f t="shared" si="66"/>
        <v>1.4411764705882353</v>
      </c>
    </row>
    <row r="2129" spans="1:5">
      <c r="A2129" s="118">
        <v>431213</v>
      </c>
      <c r="B2129" s="119">
        <v>36</v>
      </c>
      <c r="C2129" s="120">
        <f t="shared" si="67"/>
        <v>100</v>
      </c>
      <c r="D2129" s="119">
        <v>52</v>
      </c>
      <c r="E2129" s="121">
        <f t="shared" si="66"/>
        <v>1.4444444444444444</v>
      </c>
    </row>
    <row r="2130" spans="1:5">
      <c r="A2130" s="118">
        <v>431632</v>
      </c>
      <c r="B2130" s="119">
        <v>36</v>
      </c>
      <c r="C2130" s="120">
        <f t="shared" si="67"/>
        <v>100</v>
      </c>
      <c r="D2130" s="119">
        <v>52</v>
      </c>
      <c r="E2130" s="121">
        <f t="shared" si="66"/>
        <v>1.4444444444444444</v>
      </c>
    </row>
    <row r="2131" spans="1:5">
      <c r="A2131" s="118">
        <v>431767</v>
      </c>
      <c r="B2131" s="119">
        <v>36</v>
      </c>
      <c r="C2131" s="120">
        <f t="shared" si="67"/>
        <v>100</v>
      </c>
      <c r="D2131" s="119">
        <v>52</v>
      </c>
      <c r="E2131" s="121">
        <f t="shared" si="66"/>
        <v>1.4444444444444444</v>
      </c>
    </row>
    <row r="2132" spans="1:5">
      <c r="A2132" s="118">
        <v>431824</v>
      </c>
      <c r="B2132" s="119">
        <v>36</v>
      </c>
      <c r="C2132" s="120">
        <f t="shared" si="67"/>
        <v>100</v>
      </c>
      <c r="D2132" s="119">
        <v>52</v>
      </c>
      <c r="E2132" s="121">
        <f t="shared" si="66"/>
        <v>1.4444444444444444</v>
      </c>
    </row>
    <row r="2133" spans="1:5">
      <c r="A2133" s="118">
        <v>432216</v>
      </c>
      <c r="B2133" s="119">
        <v>36</v>
      </c>
      <c r="C2133" s="120">
        <f t="shared" si="67"/>
        <v>100</v>
      </c>
      <c r="D2133" s="119">
        <v>52</v>
      </c>
      <c r="E2133" s="121">
        <f t="shared" si="66"/>
        <v>1.4444444444444444</v>
      </c>
    </row>
    <row r="2134" spans="1:5">
      <c r="A2134" s="118">
        <v>432540</v>
      </c>
      <c r="B2134" s="119">
        <v>36</v>
      </c>
      <c r="C2134" s="120">
        <f t="shared" si="67"/>
        <v>100</v>
      </c>
      <c r="D2134" s="119">
        <v>52</v>
      </c>
      <c r="E2134" s="121">
        <f t="shared" si="66"/>
        <v>1.4444444444444444</v>
      </c>
    </row>
    <row r="2135" spans="1:5">
      <c r="A2135" s="118">
        <v>432654</v>
      </c>
      <c r="B2135" s="119">
        <v>36</v>
      </c>
      <c r="C2135" s="120">
        <f t="shared" si="67"/>
        <v>100</v>
      </c>
      <c r="D2135" s="119">
        <v>52</v>
      </c>
      <c r="E2135" s="121">
        <f t="shared" si="66"/>
        <v>1.4444444444444444</v>
      </c>
    </row>
    <row r="2136" spans="1:5">
      <c r="A2136" s="118">
        <v>432873</v>
      </c>
      <c r="B2136" s="119">
        <v>36</v>
      </c>
      <c r="C2136" s="120">
        <f t="shared" si="67"/>
        <v>100</v>
      </c>
      <c r="D2136" s="119">
        <v>52</v>
      </c>
      <c r="E2136" s="121">
        <f t="shared" si="66"/>
        <v>1.4444444444444444</v>
      </c>
    </row>
    <row r="2137" spans="1:5">
      <c r="A2137" s="118">
        <v>433109</v>
      </c>
      <c r="B2137" s="119">
        <v>36</v>
      </c>
      <c r="C2137" s="120">
        <f t="shared" si="67"/>
        <v>100</v>
      </c>
      <c r="D2137" s="119">
        <v>52</v>
      </c>
      <c r="E2137" s="121">
        <f t="shared" si="66"/>
        <v>1.4444444444444444</v>
      </c>
    </row>
    <row r="2138" spans="1:5">
      <c r="A2138" s="118">
        <v>433220</v>
      </c>
      <c r="B2138" s="119">
        <v>36</v>
      </c>
      <c r="C2138" s="120">
        <f t="shared" si="67"/>
        <v>100</v>
      </c>
      <c r="D2138" s="119">
        <v>52</v>
      </c>
      <c r="E2138" s="121">
        <f t="shared" si="66"/>
        <v>1.4444444444444444</v>
      </c>
    </row>
    <row r="2139" spans="1:5">
      <c r="A2139" s="118">
        <v>433255</v>
      </c>
      <c r="B2139" s="119">
        <v>36</v>
      </c>
      <c r="C2139" s="120">
        <f t="shared" si="67"/>
        <v>100</v>
      </c>
      <c r="D2139" s="119">
        <v>52</v>
      </c>
      <c r="E2139" s="121">
        <f t="shared" si="66"/>
        <v>1.4444444444444444</v>
      </c>
    </row>
    <row r="2140" spans="1:5">
      <c r="A2140" s="118">
        <v>433491</v>
      </c>
      <c r="B2140" s="119">
        <v>36</v>
      </c>
      <c r="C2140" s="120">
        <f t="shared" si="67"/>
        <v>100</v>
      </c>
      <c r="D2140" s="119">
        <v>52</v>
      </c>
      <c r="E2140" s="121">
        <f t="shared" si="66"/>
        <v>1.4444444444444444</v>
      </c>
    </row>
    <row r="2141" spans="1:5">
      <c r="A2141" s="118">
        <v>433603</v>
      </c>
      <c r="B2141" s="119">
        <v>36</v>
      </c>
      <c r="C2141" s="120">
        <f t="shared" si="67"/>
        <v>100</v>
      </c>
      <c r="D2141" s="119">
        <v>52</v>
      </c>
      <c r="E2141" s="121">
        <f t="shared" si="66"/>
        <v>1.4444444444444444</v>
      </c>
    </row>
    <row r="2142" spans="1:5">
      <c r="A2142" s="118">
        <v>433697</v>
      </c>
      <c r="B2142" s="119">
        <v>36</v>
      </c>
      <c r="C2142" s="120">
        <f t="shared" si="67"/>
        <v>100</v>
      </c>
      <c r="D2142" s="119">
        <v>52</v>
      </c>
      <c r="E2142" s="121">
        <f t="shared" si="66"/>
        <v>1.4444444444444444</v>
      </c>
    </row>
    <row r="2143" spans="1:5">
      <c r="A2143" s="118">
        <v>433788</v>
      </c>
      <c r="B2143" s="119">
        <v>36</v>
      </c>
      <c r="C2143" s="120">
        <f t="shared" si="67"/>
        <v>100</v>
      </c>
      <c r="D2143" s="119">
        <v>52</v>
      </c>
      <c r="E2143" s="121">
        <f t="shared" si="66"/>
        <v>1.4444444444444444</v>
      </c>
    </row>
    <row r="2144" spans="1:5">
      <c r="A2144" s="118">
        <v>434026</v>
      </c>
      <c r="B2144" s="119">
        <v>36</v>
      </c>
      <c r="C2144" s="120">
        <f t="shared" si="67"/>
        <v>100</v>
      </c>
      <c r="D2144" s="119">
        <v>52</v>
      </c>
      <c r="E2144" s="121">
        <f t="shared" si="66"/>
        <v>1.4444444444444444</v>
      </c>
    </row>
    <row r="2145" spans="1:5">
      <c r="A2145" s="118">
        <v>434311</v>
      </c>
      <c r="B2145" s="119">
        <v>36</v>
      </c>
      <c r="C2145" s="120">
        <f t="shared" si="67"/>
        <v>100</v>
      </c>
      <c r="D2145" s="119">
        <v>52</v>
      </c>
      <c r="E2145" s="121">
        <f t="shared" si="66"/>
        <v>1.4444444444444444</v>
      </c>
    </row>
    <row r="2146" spans="1:5">
      <c r="A2146" s="118">
        <v>434580</v>
      </c>
      <c r="B2146" s="119">
        <v>36</v>
      </c>
      <c r="C2146" s="120">
        <f t="shared" si="67"/>
        <v>100</v>
      </c>
      <c r="D2146" s="119">
        <v>52</v>
      </c>
      <c r="E2146" s="121">
        <f t="shared" si="66"/>
        <v>1.4444444444444444</v>
      </c>
    </row>
    <row r="2147" spans="1:5">
      <c r="A2147" s="118">
        <v>434613</v>
      </c>
      <c r="B2147" s="119">
        <v>36</v>
      </c>
      <c r="C2147" s="120">
        <f t="shared" si="67"/>
        <v>100</v>
      </c>
      <c r="D2147" s="119">
        <v>52</v>
      </c>
      <c r="E2147" s="121">
        <f t="shared" si="66"/>
        <v>1.4444444444444444</v>
      </c>
    </row>
    <row r="2148" spans="1:5">
      <c r="A2148" s="118">
        <v>434681</v>
      </c>
      <c r="B2148" s="119">
        <v>36</v>
      </c>
      <c r="C2148" s="120">
        <f t="shared" si="67"/>
        <v>100</v>
      </c>
      <c r="D2148" s="119">
        <v>52</v>
      </c>
      <c r="E2148" s="121">
        <f t="shared" si="66"/>
        <v>1.4444444444444444</v>
      </c>
    </row>
    <row r="2149" spans="1:5">
      <c r="A2149" s="118">
        <v>435114</v>
      </c>
      <c r="B2149" s="119">
        <v>36</v>
      </c>
      <c r="C2149" s="120">
        <f t="shared" si="67"/>
        <v>100</v>
      </c>
      <c r="D2149" s="119">
        <v>52</v>
      </c>
      <c r="E2149" s="121">
        <f t="shared" si="66"/>
        <v>1.4444444444444444</v>
      </c>
    </row>
    <row r="2150" spans="1:5">
      <c r="A2150" s="118">
        <v>435148</v>
      </c>
      <c r="B2150" s="119">
        <v>36</v>
      </c>
      <c r="C2150" s="120">
        <f t="shared" si="67"/>
        <v>100</v>
      </c>
      <c r="D2150" s="119">
        <v>52</v>
      </c>
      <c r="E2150" s="121">
        <f t="shared" si="66"/>
        <v>1.4444444444444444</v>
      </c>
    </row>
    <row r="2151" spans="1:5">
      <c r="A2151" s="118">
        <v>435248</v>
      </c>
      <c r="B2151" s="119">
        <v>36</v>
      </c>
      <c r="C2151" s="120">
        <f t="shared" si="67"/>
        <v>100</v>
      </c>
      <c r="D2151" s="119">
        <v>52</v>
      </c>
      <c r="E2151" s="121">
        <f t="shared" si="66"/>
        <v>1.4444444444444444</v>
      </c>
    </row>
    <row r="2152" spans="1:5">
      <c r="A2152" s="118">
        <v>435319</v>
      </c>
      <c r="B2152" s="119">
        <v>36</v>
      </c>
      <c r="C2152" s="120">
        <f t="shared" si="67"/>
        <v>100</v>
      </c>
      <c r="D2152" s="119">
        <v>52</v>
      </c>
      <c r="E2152" s="121">
        <f t="shared" si="66"/>
        <v>1.4444444444444444</v>
      </c>
    </row>
    <row r="2153" spans="1:5">
      <c r="A2153" s="118">
        <v>433258</v>
      </c>
      <c r="B2153" s="119">
        <v>29</v>
      </c>
      <c r="C2153" s="120">
        <f t="shared" si="67"/>
        <v>80.555555555555557</v>
      </c>
      <c r="D2153" s="119">
        <v>42</v>
      </c>
      <c r="E2153" s="121">
        <f t="shared" si="66"/>
        <v>1.4482758620689655</v>
      </c>
    </row>
    <row r="2154" spans="1:5">
      <c r="A2154" s="118">
        <v>433310</v>
      </c>
      <c r="B2154" s="119">
        <v>29</v>
      </c>
      <c r="C2154" s="120">
        <f t="shared" si="67"/>
        <v>80.555555555555557</v>
      </c>
      <c r="D2154" s="119">
        <v>42</v>
      </c>
      <c r="E2154" s="121">
        <f t="shared" si="66"/>
        <v>1.4482758620689655</v>
      </c>
    </row>
    <row r="2155" spans="1:5">
      <c r="A2155" s="118">
        <v>433681</v>
      </c>
      <c r="B2155" s="119">
        <v>29</v>
      </c>
      <c r="C2155" s="120">
        <f t="shared" si="67"/>
        <v>80.555555555555557</v>
      </c>
      <c r="D2155" s="119">
        <v>42</v>
      </c>
      <c r="E2155" s="121">
        <f t="shared" si="66"/>
        <v>1.4482758620689655</v>
      </c>
    </row>
    <row r="2156" spans="1:5">
      <c r="A2156" s="118">
        <v>434461</v>
      </c>
      <c r="B2156" s="119">
        <v>29</v>
      </c>
      <c r="C2156" s="120">
        <f t="shared" si="67"/>
        <v>80.555555555555557</v>
      </c>
      <c r="D2156" s="119">
        <v>42</v>
      </c>
      <c r="E2156" s="121">
        <f t="shared" si="66"/>
        <v>1.4482758620689655</v>
      </c>
    </row>
    <row r="2157" spans="1:5">
      <c r="A2157" s="118">
        <v>431887</v>
      </c>
      <c r="B2157" s="119">
        <v>33</v>
      </c>
      <c r="C2157" s="120">
        <f t="shared" si="67"/>
        <v>91.666666666666671</v>
      </c>
      <c r="D2157" s="119">
        <v>48</v>
      </c>
      <c r="E2157" s="121">
        <f t="shared" si="66"/>
        <v>1.4545454545454546</v>
      </c>
    </row>
    <row r="2158" spans="1:5">
      <c r="A2158" s="118">
        <v>432151</v>
      </c>
      <c r="B2158" s="119">
        <v>33</v>
      </c>
      <c r="C2158" s="120">
        <f t="shared" si="67"/>
        <v>91.666666666666671</v>
      </c>
      <c r="D2158" s="119">
        <v>48</v>
      </c>
      <c r="E2158" s="121">
        <f t="shared" si="66"/>
        <v>1.4545454545454546</v>
      </c>
    </row>
    <row r="2159" spans="1:5">
      <c r="A2159" s="118">
        <v>435247</v>
      </c>
      <c r="B2159" s="119">
        <v>33</v>
      </c>
      <c r="C2159" s="120">
        <f t="shared" si="67"/>
        <v>91.666666666666671</v>
      </c>
      <c r="D2159" s="119">
        <v>48</v>
      </c>
      <c r="E2159" s="121">
        <f t="shared" si="66"/>
        <v>1.4545454545454546</v>
      </c>
    </row>
    <row r="2160" spans="1:5">
      <c r="A2160" s="118">
        <v>431165</v>
      </c>
      <c r="B2160" s="119">
        <v>35</v>
      </c>
      <c r="C2160" s="120">
        <f t="shared" si="67"/>
        <v>97.222222222222229</v>
      </c>
      <c r="D2160" s="119">
        <v>51</v>
      </c>
      <c r="E2160" s="121">
        <f t="shared" si="66"/>
        <v>1.4571428571428571</v>
      </c>
    </row>
    <row r="2161" spans="1:5">
      <c r="A2161" s="118">
        <v>431227</v>
      </c>
      <c r="B2161" s="119">
        <v>35</v>
      </c>
      <c r="C2161" s="120">
        <f t="shared" si="67"/>
        <v>97.222222222222229</v>
      </c>
      <c r="D2161" s="119">
        <v>51</v>
      </c>
      <c r="E2161" s="121">
        <f t="shared" si="66"/>
        <v>1.4571428571428571</v>
      </c>
    </row>
    <row r="2162" spans="1:5">
      <c r="A2162" s="118">
        <v>431629</v>
      </c>
      <c r="B2162" s="119">
        <v>35</v>
      </c>
      <c r="C2162" s="120">
        <f t="shared" si="67"/>
        <v>97.222222222222229</v>
      </c>
      <c r="D2162" s="119">
        <v>51</v>
      </c>
      <c r="E2162" s="121">
        <f t="shared" si="66"/>
        <v>1.4571428571428571</v>
      </c>
    </row>
    <row r="2163" spans="1:5">
      <c r="A2163" s="118">
        <v>431728</v>
      </c>
      <c r="B2163" s="119">
        <v>35</v>
      </c>
      <c r="C2163" s="120">
        <f t="shared" si="67"/>
        <v>97.222222222222229</v>
      </c>
      <c r="D2163" s="119">
        <v>51</v>
      </c>
      <c r="E2163" s="121">
        <f t="shared" si="66"/>
        <v>1.4571428571428571</v>
      </c>
    </row>
    <row r="2164" spans="1:5">
      <c r="A2164" s="118">
        <v>432079</v>
      </c>
      <c r="B2164" s="119">
        <v>35</v>
      </c>
      <c r="C2164" s="120">
        <f t="shared" si="67"/>
        <v>97.222222222222229</v>
      </c>
      <c r="D2164" s="119">
        <v>51</v>
      </c>
      <c r="E2164" s="121">
        <f t="shared" si="66"/>
        <v>1.4571428571428571</v>
      </c>
    </row>
    <row r="2165" spans="1:5">
      <c r="A2165" s="118">
        <v>432289</v>
      </c>
      <c r="B2165" s="119">
        <v>35</v>
      </c>
      <c r="C2165" s="120">
        <f t="shared" si="67"/>
        <v>97.222222222222229</v>
      </c>
      <c r="D2165" s="119">
        <v>51</v>
      </c>
      <c r="E2165" s="121">
        <f t="shared" si="66"/>
        <v>1.4571428571428571</v>
      </c>
    </row>
    <row r="2166" spans="1:5">
      <c r="A2166" s="118">
        <v>432667</v>
      </c>
      <c r="B2166" s="119">
        <v>35</v>
      </c>
      <c r="C2166" s="120">
        <f t="shared" si="67"/>
        <v>97.222222222222229</v>
      </c>
      <c r="D2166" s="119">
        <v>51</v>
      </c>
      <c r="E2166" s="121">
        <f t="shared" si="66"/>
        <v>1.4571428571428571</v>
      </c>
    </row>
    <row r="2167" spans="1:5">
      <c r="A2167" s="118">
        <v>432830</v>
      </c>
      <c r="B2167" s="119">
        <v>35</v>
      </c>
      <c r="C2167" s="120">
        <f t="shared" si="67"/>
        <v>97.222222222222229</v>
      </c>
      <c r="D2167" s="119">
        <v>51</v>
      </c>
      <c r="E2167" s="121">
        <f t="shared" si="66"/>
        <v>1.4571428571428571</v>
      </c>
    </row>
    <row r="2168" spans="1:5">
      <c r="A2168" s="118">
        <v>433394</v>
      </c>
      <c r="B2168" s="119">
        <v>35</v>
      </c>
      <c r="C2168" s="120">
        <f t="shared" si="67"/>
        <v>97.222222222222229</v>
      </c>
      <c r="D2168" s="119">
        <v>51</v>
      </c>
      <c r="E2168" s="121">
        <f t="shared" si="66"/>
        <v>1.4571428571428571</v>
      </c>
    </row>
    <row r="2169" spans="1:5">
      <c r="A2169" s="118">
        <v>433538</v>
      </c>
      <c r="B2169" s="119">
        <v>35</v>
      </c>
      <c r="C2169" s="120">
        <f t="shared" si="67"/>
        <v>97.222222222222229</v>
      </c>
      <c r="D2169" s="119">
        <v>51</v>
      </c>
      <c r="E2169" s="121">
        <f t="shared" si="66"/>
        <v>1.4571428571428571</v>
      </c>
    </row>
    <row r="2170" spans="1:5">
      <c r="A2170" s="118">
        <v>433626</v>
      </c>
      <c r="B2170" s="119">
        <v>35</v>
      </c>
      <c r="C2170" s="120">
        <f t="shared" si="67"/>
        <v>97.222222222222229</v>
      </c>
      <c r="D2170" s="119">
        <v>51</v>
      </c>
      <c r="E2170" s="121">
        <f t="shared" si="66"/>
        <v>1.4571428571428571</v>
      </c>
    </row>
    <row r="2171" spans="1:5">
      <c r="A2171" s="118">
        <v>433808</v>
      </c>
      <c r="B2171" s="119">
        <v>35</v>
      </c>
      <c r="C2171" s="120">
        <f t="shared" si="67"/>
        <v>97.222222222222229</v>
      </c>
      <c r="D2171" s="119">
        <v>51</v>
      </c>
      <c r="E2171" s="121">
        <f t="shared" si="66"/>
        <v>1.4571428571428571</v>
      </c>
    </row>
    <row r="2172" spans="1:5">
      <c r="A2172" s="118">
        <v>434205</v>
      </c>
      <c r="B2172" s="119">
        <v>35</v>
      </c>
      <c r="C2172" s="120">
        <f t="shared" si="67"/>
        <v>97.222222222222229</v>
      </c>
      <c r="D2172" s="119">
        <v>51</v>
      </c>
      <c r="E2172" s="121">
        <f t="shared" si="66"/>
        <v>1.4571428571428571</v>
      </c>
    </row>
    <row r="2173" spans="1:5">
      <c r="A2173" s="118">
        <v>432032</v>
      </c>
      <c r="B2173" s="119">
        <v>30</v>
      </c>
      <c r="C2173" s="120">
        <f t="shared" si="67"/>
        <v>83.333333333333329</v>
      </c>
      <c r="D2173" s="119">
        <v>44</v>
      </c>
      <c r="E2173" s="121">
        <f t="shared" si="66"/>
        <v>1.4666666666666666</v>
      </c>
    </row>
    <row r="2174" spans="1:5">
      <c r="A2174" s="118">
        <v>433421</v>
      </c>
      <c r="B2174" s="119">
        <v>30</v>
      </c>
      <c r="C2174" s="120">
        <f t="shared" si="67"/>
        <v>83.333333333333329</v>
      </c>
      <c r="D2174" s="119">
        <v>44</v>
      </c>
      <c r="E2174" s="121">
        <f t="shared" si="66"/>
        <v>1.4666666666666666</v>
      </c>
    </row>
    <row r="2175" spans="1:5">
      <c r="A2175" s="118">
        <v>431158</v>
      </c>
      <c r="B2175" s="119">
        <v>32</v>
      </c>
      <c r="C2175" s="120">
        <f t="shared" si="67"/>
        <v>88.888888888888886</v>
      </c>
      <c r="D2175" s="119">
        <v>47</v>
      </c>
      <c r="E2175" s="121">
        <f t="shared" si="66"/>
        <v>1.46875</v>
      </c>
    </row>
    <row r="2176" spans="1:5">
      <c r="A2176" s="118">
        <v>431373</v>
      </c>
      <c r="B2176" s="119">
        <v>32</v>
      </c>
      <c r="C2176" s="120">
        <f t="shared" si="67"/>
        <v>88.888888888888886</v>
      </c>
      <c r="D2176" s="119">
        <v>47</v>
      </c>
      <c r="E2176" s="121">
        <f t="shared" si="66"/>
        <v>1.46875</v>
      </c>
    </row>
    <row r="2177" spans="1:5">
      <c r="A2177" s="118">
        <v>432309</v>
      </c>
      <c r="B2177" s="119">
        <v>34</v>
      </c>
      <c r="C2177" s="120">
        <f t="shared" si="67"/>
        <v>94.444444444444443</v>
      </c>
      <c r="D2177" s="119">
        <v>50</v>
      </c>
      <c r="E2177" s="121">
        <f t="shared" si="66"/>
        <v>1.4705882352941178</v>
      </c>
    </row>
    <row r="2178" spans="1:5">
      <c r="A2178" s="118">
        <v>433161</v>
      </c>
      <c r="B2178" s="119">
        <v>34</v>
      </c>
      <c r="C2178" s="120">
        <f t="shared" si="67"/>
        <v>94.444444444444443</v>
      </c>
      <c r="D2178" s="119">
        <v>50</v>
      </c>
      <c r="E2178" s="121">
        <f t="shared" si="66"/>
        <v>1.4705882352941178</v>
      </c>
    </row>
    <row r="2179" spans="1:5">
      <c r="A2179" s="118">
        <v>434569</v>
      </c>
      <c r="B2179" s="119">
        <v>34</v>
      </c>
      <c r="C2179" s="120">
        <f t="shared" si="67"/>
        <v>94.444444444444443</v>
      </c>
      <c r="D2179" s="119">
        <v>50</v>
      </c>
      <c r="E2179" s="121">
        <f t="shared" si="66"/>
        <v>1.4705882352941178</v>
      </c>
    </row>
    <row r="2180" spans="1:5">
      <c r="A2180" s="118">
        <v>431493</v>
      </c>
      <c r="B2180" s="119">
        <v>36</v>
      </c>
      <c r="C2180" s="120">
        <f t="shared" si="67"/>
        <v>100</v>
      </c>
      <c r="D2180" s="119">
        <v>53</v>
      </c>
      <c r="E2180" s="121">
        <f t="shared" ref="E2180:E2243" si="68">D2180/B2180</f>
        <v>1.4722222222222223</v>
      </c>
    </row>
    <row r="2181" spans="1:5">
      <c r="A2181" s="118">
        <v>431591</v>
      </c>
      <c r="B2181" s="119">
        <v>36</v>
      </c>
      <c r="C2181" s="120">
        <f t="shared" ref="C2181:C2244" si="69">B2181*100/36</f>
        <v>100</v>
      </c>
      <c r="D2181" s="119">
        <v>53</v>
      </c>
      <c r="E2181" s="121">
        <f t="shared" si="68"/>
        <v>1.4722222222222223</v>
      </c>
    </row>
    <row r="2182" spans="1:5">
      <c r="A2182" s="118">
        <v>431776</v>
      </c>
      <c r="B2182" s="119">
        <v>36</v>
      </c>
      <c r="C2182" s="120">
        <f t="shared" si="69"/>
        <v>100</v>
      </c>
      <c r="D2182" s="119">
        <v>53</v>
      </c>
      <c r="E2182" s="121">
        <f t="shared" si="68"/>
        <v>1.4722222222222223</v>
      </c>
    </row>
    <row r="2183" spans="1:5">
      <c r="A2183" s="118">
        <v>432160</v>
      </c>
      <c r="B2183" s="119">
        <v>36</v>
      </c>
      <c r="C2183" s="120">
        <f t="shared" si="69"/>
        <v>100</v>
      </c>
      <c r="D2183" s="119">
        <v>53</v>
      </c>
      <c r="E2183" s="121">
        <f t="shared" si="68"/>
        <v>1.4722222222222223</v>
      </c>
    </row>
    <row r="2184" spans="1:5">
      <c r="A2184" s="118">
        <v>432356</v>
      </c>
      <c r="B2184" s="119">
        <v>36</v>
      </c>
      <c r="C2184" s="120">
        <f t="shared" si="69"/>
        <v>100</v>
      </c>
      <c r="D2184" s="119">
        <v>53</v>
      </c>
      <c r="E2184" s="121">
        <f t="shared" si="68"/>
        <v>1.4722222222222223</v>
      </c>
    </row>
    <row r="2185" spans="1:5">
      <c r="A2185" s="118">
        <v>432386</v>
      </c>
      <c r="B2185" s="119">
        <v>36</v>
      </c>
      <c r="C2185" s="120">
        <f t="shared" si="69"/>
        <v>100</v>
      </c>
      <c r="D2185" s="119">
        <v>53</v>
      </c>
      <c r="E2185" s="121">
        <f t="shared" si="68"/>
        <v>1.4722222222222223</v>
      </c>
    </row>
    <row r="2186" spans="1:5">
      <c r="A2186" s="118">
        <v>433028</v>
      </c>
      <c r="B2186" s="119">
        <v>36</v>
      </c>
      <c r="C2186" s="120">
        <f t="shared" si="69"/>
        <v>100</v>
      </c>
      <c r="D2186" s="119">
        <v>53</v>
      </c>
      <c r="E2186" s="121">
        <f t="shared" si="68"/>
        <v>1.4722222222222223</v>
      </c>
    </row>
    <row r="2187" spans="1:5">
      <c r="A2187" s="118">
        <v>433272</v>
      </c>
      <c r="B2187" s="119">
        <v>36</v>
      </c>
      <c r="C2187" s="120">
        <f t="shared" si="69"/>
        <v>100</v>
      </c>
      <c r="D2187" s="119">
        <v>53</v>
      </c>
      <c r="E2187" s="121">
        <f t="shared" si="68"/>
        <v>1.4722222222222223</v>
      </c>
    </row>
    <row r="2188" spans="1:5">
      <c r="A2188" s="118">
        <v>434034</v>
      </c>
      <c r="B2188" s="119">
        <v>36</v>
      </c>
      <c r="C2188" s="120">
        <f t="shared" si="69"/>
        <v>100</v>
      </c>
      <c r="D2188" s="119">
        <v>53</v>
      </c>
      <c r="E2188" s="121">
        <f t="shared" si="68"/>
        <v>1.4722222222222223</v>
      </c>
    </row>
    <row r="2189" spans="1:5">
      <c r="A2189" s="118">
        <v>434324</v>
      </c>
      <c r="B2189" s="119">
        <v>36</v>
      </c>
      <c r="C2189" s="120">
        <f t="shared" si="69"/>
        <v>100</v>
      </c>
      <c r="D2189" s="119">
        <v>53</v>
      </c>
      <c r="E2189" s="121">
        <f t="shared" si="68"/>
        <v>1.4722222222222223</v>
      </c>
    </row>
    <row r="2190" spans="1:5">
      <c r="A2190" s="118">
        <v>434417</v>
      </c>
      <c r="B2190" s="119">
        <v>36</v>
      </c>
      <c r="C2190" s="120">
        <f t="shared" si="69"/>
        <v>100</v>
      </c>
      <c r="D2190" s="119">
        <v>53</v>
      </c>
      <c r="E2190" s="121">
        <f t="shared" si="68"/>
        <v>1.4722222222222223</v>
      </c>
    </row>
    <row r="2191" spans="1:5">
      <c r="A2191" s="118">
        <v>434620</v>
      </c>
      <c r="B2191" s="119">
        <v>36</v>
      </c>
      <c r="C2191" s="120">
        <f t="shared" si="69"/>
        <v>100</v>
      </c>
      <c r="D2191" s="119">
        <v>53</v>
      </c>
      <c r="E2191" s="121">
        <f t="shared" si="68"/>
        <v>1.4722222222222223</v>
      </c>
    </row>
    <row r="2192" spans="1:5">
      <c r="A2192" s="118">
        <v>434717</v>
      </c>
      <c r="B2192" s="119">
        <v>36</v>
      </c>
      <c r="C2192" s="120">
        <f t="shared" si="69"/>
        <v>100</v>
      </c>
      <c r="D2192" s="119">
        <v>53</v>
      </c>
      <c r="E2192" s="121">
        <f t="shared" si="68"/>
        <v>1.4722222222222223</v>
      </c>
    </row>
    <row r="2193" spans="1:5">
      <c r="A2193" s="118">
        <v>434918</v>
      </c>
      <c r="B2193" s="119">
        <v>36</v>
      </c>
      <c r="C2193" s="120">
        <f t="shared" si="69"/>
        <v>100</v>
      </c>
      <c r="D2193" s="119">
        <v>53</v>
      </c>
      <c r="E2193" s="121">
        <f t="shared" si="68"/>
        <v>1.4722222222222223</v>
      </c>
    </row>
    <row r="2194" spans="1:5">
      <c r="A2194" s="118">
        <v>435044</v>
      </c>
      <c r="B2194" s="119">
        <v>36</v>
      </c>
      <c r="C2194" s="120">
        <f t="shared" si="69"/>
        <v>100</v>
      </c>
      <c r="D2194" s="119">
        <v>53</v>
      </c>
      <c r="E2194" s="121">
        <f t="shared" si="68"/>
        <v>1.4722222222222223</v>
      </c>
    </row>
    <row r="2195" spans="1:5">
      <c r="A2195" s="118">
        <v>435216</v>
      </c>
      <c r="B2195" s="119">
        <v>36</v>
      </c>
      <c r="C2195" s="120">
        <f t="shared" si="69"/>
        <v>100</v>
      </c>
      <c r="D2195" s="119">
        <v>53</v>
      </c>
      <c r="E2195" s="121">
        <f t="shared" si="68"/>
        <v>1.4722222222222223</v>
      </c>
    </row>
    <row r="2196" spans="1:5">
      <c r="A2196" s="118">
        <v>435060</v>
      </c>
      <c r="B2196" s="119">
        <v>29</v>
      </c>
      <c r="C2196" s="120">
        <f t="shared" si="69"/>
        <v>80.555555555555557</v>
      </c>
      <c r="D2196" s="119">
        <v>43</v>
      </c>
      <c r="E2196" s="121">
        <f t="shared" si="68"/>
        <v>1.4827586206896552</v>
      </c>
    </row>
    <row r="2197" spans="1:5">
      <c r="A2197" s="118">
        <v>431947</v>
      </c>
      <c r="B2197" s="119">
        <v>33</v>
      </c>
      <c r="C2197" s="120">
        <f t="shared" si="69"/>
        <v>91.666666666666671</v>
      </c>
      <c r="D2197" s="119">
        <v>49</v>
      </c>
      <c r="E2197" s="121">
        <f t="shared" si="68"/>
        <v>1.4848484848484849</v>
      </c>
    </row>
    <row r="2198" spans="1:5">
      <c r="A2198" s="118">
        <v>431253</v>
      </c>
      <c r="B2198" s="119">
        <v>35</v>
      </c>
      <c r="C2198" s="120">
        <f t="shared" si="69"/>
        <v>97.222222222222229</v>
      </c>
      <c r="D2198" s="119">
        <v>52</v>
      </c>
      <c r="E2198" s="121">
        <f t="shared" si="68"/>
        <v>1.4857142857142858</v>
      </c>
    </row>
    <row r="2199" spans="1:5">
      <c r="A2199" s="118">
        <v>431314</v>
      </c>
      <c r="B2199" s="119">
        <v>35</v>
      </c>
      <c r="C2199" s="120">
        <f t="shared" si="69"/>
        <v>97.222222222222229</v>
      </c>
      <c r="D2199" s="119">
        <v>52</v>
      </c>
      <c r="E2199" s="121">
        <f t="shared" si="68"/>
        <v>1.4857142857142858</v>
      </c>
    </row>
    <row r="2200" spans="1:5">
      <c r="A2200" s="118">
        <v>431994</v>
      </c>
      <c r="B2200" s="119">
        <v>35</v>
      </c>
      <c r="C2200" s="120">
        <f t="shared" si="69"/>
        <v>97.222222222222229</v>
      </c>
      <c r="D2200" s="119">
        <v>52</v>
      </c>
      <c r="E2200" s="121">
        <f t="shared" si="68"/>
        <v>1.4857142857142858</v>
      </c>
    </row>
    <row r="2201" spans="1:5">
      <c r="A2201" s="118">
        <v>432729</v>
      </c>
      <c r="B2201" s="119">
        <v>35</v>
      </c>
      <c r="C2201" s="120">
        <f t="shared" si="69"/>
        <v>97.222222222222229</v>
      </c>
      <c r="D2201" s="119">
        <v>52</v>
      </c>
      <c r="E2201" s="121">
        <f t="shared" si="68"/>
        <v>1.4857142857142858</v>
      </c>
    </row>
    <row r="2202" spans="1:5">
      <c r="A2202" s="118">
        <v>433058</v>
      </c>
      <c r="B2202" s="119">
        <v>35</v>
      </c>
      <c r="C2202" s="120">
        <f t="shared" si="69"/>
        <v>97.222222222222229</v>
      </c>
      <c r="D2202" s="119">
        <v>52</v>
      </c>
      <c r="E2202" s="121">
        <f t="shared" si="68"/>
        <v>1.4857142857142858</v>
      </c>
    </row>
    <row r="2203" spans="1:5">
      <c r="A2203" s="118">
        <v>433993</v>
      </c>
      <c r="B2203" s="119">
        <v>35</v>
      </c>
      <c r="C2203" s="120">
        <f t="shared" si="69"/>
        <v>97.222222222222229</v>
      </c>
      <c r="D2203" s="119">
        <v>52</v>
      </c>
      <c r="E2203" s="121">
        <f t="shared" si="68"/>
        <v>1.4857142857142858</v>
      </c>
    </row>
    <row r="2204" spans="1:5">
      <c r="A2204" s="118">
        <v>434067</v>
      </c>
      <c r="B2204" s="119">
        <v>35</v>
      </c>
      <c r="C2204" s="120">
        <f t="shared" si="69"/>
        <v>97.222222222222229</v>
      </c>
      <c r="D2204" s="119">
        <v>52</v>
      </c>
      <c r="E2204" s="121">
        <f t="shared" si="68"/>
        <v>1.4857142857142858</v>
      </c>
    </row>
    <row r="2205" spans="1:5">
      <c r="A2205" s="118">
        <v>434377</v>
      </c>
      <c r="B2205" s="119">
        <v>35</v>
      </c>
      <c r="C2205" s="120">
        <f t="shared" si="69"/>
        <v>97.222222222222229</v>
      </c>
      <c r="D2205" s="119">
        <v>52</v>
      </c>
      <c r="E2205" s="121">
        <f t="shared" si="68"/>
        <v>1.4857142857142858</v>
      </c>
    </row>
    <row r="2206" spans="1:5">
      <c r="A2206" s="118">
        <v>434466</v>
      </c>
      <c r="B2206" s="119">
        <v>35</v>
      </c>
      <c r="C2206" s="120">
        <f t="shared" si="69"/>
        <v>97.222222222222229</v>
      </c>
      <c r="D2206" s="119">
        <v>52</v>
      </c>
      <c r="E2206" s="121">
        <f t="shared" si="68"/>
        <v>1.4857142857142858</v>
      </c>
    </row>
    <row r="2207" spans="1:5">
      <c r="A2207" s="118">
        <v>434486</v>
      </c>
      <c r="B2207" s="119">
        <v>35</v>
      </c>
      <c r="C2207" s="120">
        <f t="shared" si="69"/>
        <v>97.222222222222229</v>
      </c>
      <c r="D2207" s="119">
        <v>52</v>
      </c>
      <c r="E2207" s="121">
        <f t="shared" si="68"/>
        <v>1.4857142857142858</v>
      </c>
    </row>
    <row r="2208" spans="1:5">
      <c r="A2208" s="118">
        <v>434841</v>
      </c>
      <c r="B2208" s="119">
        <v>35</v>
      </c>
      <c r="C2208" s="120">
        <f t="shared" si="69"/>
        <v>97.222222222222229</v>
      </c>
      <c r="D2208" s="119">
        <v>52</v>
      </c>
      <c r="E2208" s="121">
        <f t="shared" si="68"/>
        <v>1.4857142857142858</v>
      </c>
    </row>
    <row r="2209" spans="1:5">
      <c r="A2209" s="118">
        <v>431364</v>
      </c>
      <c r="B2209" s="119">
        <v>36</v>
      </c>
      <c r="C2209" s="120">
        <f t="shared" si="69"/>
        <v>100</v>
      </c>
      <c r="D2209" s="119">
        <v>54</v>
      </c>
      <c r="E2209" s="121">
        <f t="shared" si="68"/>
        <v>1.5</v>
      </c>
    </row>
    <row r="2210" spans="1:5">
      <c r="A2210" s="118">
        <v>431695</v>
      </c>
      <c r="B2210" s="119">
        <v>36</v>
      </c>
      <c r="C2210" s="120">
        <f t="shared" si="69"/>
        <v>100</v>
      </c>
      <c r="D2210" s="119">
        <v>54</v>
      </c>
      <c r="E2210" s="121">
        <f t="shared" si="68"/>
        <v>1.5</v>
      </c>
    </row>
    <row r="2211" spans="1:5">
      <c r="A2211" s="118">
        <v>432247</v>
      </c>
      <c r="B2211" s="119">
        <v>36</v>
      </c>
      <c r="C2211" s="120">
        <f t="shared" si="69"/>
        <v>100</v>
      </c>
      <c r="D2211" s="119">
        <v>54</v>
      </c>
      <c r="E2211" s="121">
        <f t="shared" si="68"/>
        <v>1.5</v>
      </c>
    </row>
    <row r="2212" spans="1:5">
      <c r="A2212" s="118">
        <v>432839</v>
      </c>
      <c r="B2212" s="119">
        <v>36</v>
      </c>
      <c r="C2212" s="120">
        <f t="shared" si="69"/>
        <v>100</v>
      </c>
      <c r="D2212" s="119">
        <v>54</v>
      </c>
      <c r="E2212" s="121">
        <f t="shared" si="68"/>
        <v>1.5</v>
      </c>
    </row>
    <row r="2213" spans="1:5">
      <c r="A2213" s="118">
        <v>433095</v>
      </c>
      <c r="B2213" s="119">
        <v>36</v>
      </c>
      <c r="C2213" s="120">
        <f t="shared" si="69"/>
        <v>100</v>
      </c>
      <c r="D2213" s="119">
        <v>54</v>
      </c>
      <c r="E2213" s="121">
        <f t="shared" si="68"/>
        <v>1.5</v>
      </c>
    </row>
    <row r="2214" spans="1:5">
      <c r="A2214" s="118">
        <v>433171</v>
      </c>
      <c r="B2214" s="119">
        <v>36</v>
      </c>
      <c r="C2214" s="120">
        <f t="shared" si="69"/>
        <v>100</v>
      </c>
      <c r="D2214" s="119">
        <v>54</v>
      </c>
      <c r="E2214" s="121">
        <f t="shared" si="68"/>
        <v>1.5</v>
      </c>
    </row>
    <row r="2215" spans="1:5">
      <c r="A2215" s="118">
        <v>433337</v>
      </c>
      <c r="B2215" s="119">
        <v>36</v>
      </c>
      <c r="C2215" s="120">
        <f t="shared" si="69"/>
        <v>100</v>
      </c>
      <c r="D2215" s="119">
        <v>54</v>
      </c>
      <c r="E2215" s="121">
        <f t="shared" si="68"/>
        <v>1.5</v>
      </c>
    </row>
    <row r="2216" spans="1:5">
      <c r="A2216" s="118">
        <v>433558</v>
      </c>
      <c r="B2216" s="119">
        <v>36</v>
      </c>
      <c r="C2216" s="120">
        <f t="shared" si="69"/>
        <v>100</v>
      </c>
      <c r="D2216" s="119">
        <v>54</v>
      </c>
      <c r="E2216" s="121">
        <f t="shared" si="68"/>
        <v>1.5</v>
      </c>
    </row>
    <row r="2217" spans="1:5">
      <c r="A2217" s="118">
        <v>433802</v>
      </c>
      <c r="B2217" s="119">
        <v>36</v>
      </c>
      <c r="C2217" s="120">
        <f t="shared" si="69"/>
        <v>100</v>
      </c>
      <c r="D2217" s="119">
        <v>54</v>
      </c>
      <c r="E2217" s="121">
        <f t="shared" si="68"/>
        <v>1.5</v>
      </c>
    </row>
    <row r="2218" spans="1:5">
      <c r="A2218" s="118">
        <v>434368</v>
      </c>
      <c r="B2218" s="119">
        <v>36</v>
      </c>
      <c r="C2218" s="120">
        <f t="shared" si="69"/>
        <v>100</v>
      </c>
      <c r="D2218" s="119">
        <v>54</v>
      </c>
      <c r="E2218" s="121">
        <f t="shared" si="68"/>
        <v>1.5</v>
      </c>
    </row>
    <row r="2219" spans="1:5">
      <c r="A2219" s="118">
        <v>434625</v>
      </c>
      <c r="B2219" s="119">
        <v>36</v>
      </c>
      <c r="C2219" s="120">
        <f t="shared" si="69"/>
        <v>100</v>
      </c>
      <c r="D2219" s="119">
        <v>54</v>
      </c>
      <c r="E2219" s="121">
        <f t="shared" si="68"/>
        <v>1.5</v>
      </c>
    </row>
    <row r="2220" spans="1:5">
      <c r="A2220" s="118">
        <v>435104</v>
      </c>
      <c r="B2220" s="119">
        <v>36</v>
      </c>
      <c r="C2220" s="120">
        <f t="shared" si="69"/>
        <v>100</v>
      </c>
      <c r="D2220" s="119">
        <v>54</v>
      </c>
      <c r="E2220" s="121">
        <f t="shared" si="68"/>
        <v>1.5</v>
      </c>
    </row>
    <row r="2221" spans="1:5">
      <c r="A2221" s="118">
        <v>432411</v>
      </c>
      <c r="B2221" s="119">
        <v>34</v>
      </c>
      <c r="C2221" s="120">
        <f t="shared" si="69"/>
        <v>94.444444444444443</v>
      </c>
      <c r="D2221" s="119">
        <v>51</v>
      </c>
      <c r="E2221" s="121">
        <f t="shared" si="68"/>
        <v>1.5</v>
      </c>
    </row>
    <row r="2222" spans="1:5">
      <c r="A2222" s="118">
        <v>434331</v>
      </c>
      <c r="B2222" s="119">
        <v>34</v>
      </c>
      <c r="C2222" s="120">
        <f t="shared" si="69"/>
        <v>94.444444444444443</v>
      </c>
      <c r="D2222" s="119">
        <v>51</v>
      </c>
      <c r="E2222" s="121">
        <f t="shared" si="68"/>
        <v>1.5</v>
      </c>
    </row>
    <row r="2223" spans="1:5">
      <c r="A2223" s="118">
        <v>434543</v>
      </c>
      <c r="B2223" s="119">
        <v>34</v>
      </c>
      <c r="C2223" s="120">
        <f t="shared" si="69"/>
        <v>94.444444444444443</v>
      </c>
      <c r="D2223" s="119">
        <v>51</v>
      </c>
      <c r="E2223" s="121">
        <f t="shared" si="68"/>
        <v>1.5</v>
      </c>
    </row>
    <row r="2224" spans="1:5">
      <c r="A2224" s="118">
        <v>434811</v>
      </c>
      <c r="B2224" s="119">
        <v>34</v>
      </c>
      <c r="C2224" s="120">
        <f t="shared" si="69"/>
        <v>94.444444444444443</v>
      </c>
      <c r="D2224" s="119">
        <v>51</v>
      </c>
      <c r="E2224" s="121">
        <f t="shared" si="68"/>
        <v>1.5</v>
      </c>
    </row>
    <row r="2225" spans="1:5">
      <c r="A2225" s="118">
        <v>434961</v>
      </c>
      <c r="B2225" s="119">
        <v>34</v>
      </c>
      <c r="C2225" s="120">
        <f t="shared" si="69"/>
        <v>94.444444444444443</v>
      </c>
      <c r="D2225" s="119">
        <v>51</v>
      </c>
      <c r="E2225" s="121">
        <f t="shared" si="68"/>
        <v>1.5</v>
      </c>
    </row>
    <row r="2226" spans="1:5">
      <c r="A2226" s="118">
        <v>435194</v>
      </c>
      <c r="B2226" s="119">
        <v>34</v>
      </c>
      <c r="C2226" s="120">
        <f t="shared" si="69"/>
        <v>94.444444444444443</v>
      </c>
      <c r="D2226" s="119">
        <v>51</v>
      </c>
      <c r="E2226" s="121">
        <f t="shared" si="68"/>
        <v>1.5</v>
      </c>
    </row>
    <row r="2227" spans="1:5">
      <c r="A2227" s="118">
        <v>431306</v>
      </c>
      <c r="B2227" s="119">
        <v>32</v>
      </c>
      <c r="C2227" s="120">
        <f t="shared" si="69"/>
        <v>88.888888888888886</v>
      </c>
      <c r="D2227" s="119">
        <v>48</v>
      </c>
      <c r="E2227" s="121">
        <f t="shared" si="68"/>
        <v>1.5</v>
      </c>
    </row>
    <row r="2228" spans="1:5">
      <c r="A2228" s="118">
        <v>432790</v>
      </c>
      <c r="B2228" s="119">
        <v>32</v>
      </c>
      <c r="C2228" s="120">
        <f t="shared" si="69"/>
        <v>88.888888888888886</v>
      </c>
      <c r="D2228" s="119">
        <v>48</v>
      </c>
      <c r="E2228" s="121">
        <f t="shared" si="68"/>
        <v>1.5</v>
      </c>
    </row>
    <row r="2229" spans="1:5">
      <c r="A2229" s="118">
        <v>432070</v>
      </c>
      <c r="B2229" s="119">
        <v>35</v>
      </c>
      <c r="C2229" s="120">
        <f t="shared" si="69"/>
        <v>97.222222222222229</v>
      </c>
      <c r="D2229" s="119">
        <v>53</v>
      </c>
      <c r="E2229" s="121">
        <f t="shared" si="68"/>
        <v>1.5142857142857142</v>
      </c>
    </row>
    <row r="2230" spans="1:5">
      <c r="A2230" s="118">
        <v>432445</v>
      </c>
      <c r="B2230" s="119">
        <v>35</v>
      </c>
      <c r="C2230" s="120">
        <f t="shared" si="69"/>
        <v>97.222222222222229</v>
      </c>
      <c r="D2230" s="119">
        <v>53</v>
      </c>
      <c r="E2230" s="121">
        <f t="shared" si="68"/>
        <v>1.5142857142857142</v>
      </c>
    </row>
    <row r="2231" spans="1:5">
      <c r="A2231" s="118">
        <v>432829</v>
      </c>
      <c r="B2231" s="119">
        <v>35</v>
      </c>
      <c r="C2231" s="120">
        <f t="shared" si="69"/>
        <v>97.222222222222229</v>
      </c>
      <c r="D2231" s="119">
        <v>53</v>
      </c>
      <c r="E2231" s="121">
        <f t="shared" si="68"/>
        <v>1.5142857142857142</v>
      </c>
    </row>
    <row r="2232" spans="1:5">
      <c r="A2232" s="118">
        <v>433690</v>
      </c>
      <c r="B2232" s="119">
        <v>35</v>
      </c>
      <c r="C2232" s="120">
        <f t="shared" si="69"/>
        <v>97.222222222222229</v>
      </c>
      <c r="D2232" s="119">
        <v>53</v>
      </c>
      <c r="E2232" s="121">
        <f t="shared" si="68"/>
        <v>1.5142857142857142</v>
      </c>
    </row>
    <row r="2233" spans="1:5">
      <c r="A2233" s="118">
        <v>433727</v>
      </c>
      <c r="B2233" s="119">
        <v>35</v>
      </c>
      <c r="C2233" s="120">
        <f t="shared" si="69"/>
        <v>97.222222222222229</v>
      </c>
      <c r="D2233" s="119">
        <v>53</v>
      </c>
      <c r="E2233" s="121">
        <f t="shared" si="68"/>
        <v>1.5142857142857142</v>
      </c>
    </row>
    <row r="2234" spans="1:5">
      <c r="A2234" s="118">
        <v>433947</v>
      </c>
      <c r="B2234" s="119">
        <v>35</v>
      </c>
      <c r="C2234" s="120">
        <f t="shared" si="69"/>
        <v>97.222222222222229</v>
      </c>
      <c r="D2234" s="119">
        <v>53</v>
      </c>
      <c r="E2234" s="121">
        <f t="shared" si="68"/>
        <v>1.5142857142857142</v>
      </c>
    </row>
    <row r="2235" spans="1:5">
      <c r="A2235" s="118">
        <v>434445</v>
      </c>
      <c r="B2235" s="119">
        <v>35</v>
      </c>
      <c r="C2235" s="120">
        <f t="shared" si="69"/>
        <v>97.222222222222229</v>
      </c>
      <c r="D2235" s="119">
        <v>53</v>
      </c>
      <c r="E2235" s="121">
        <f t="shared" si="68"/>
        <v>1.5142857142857142</v>
      </c>
    </row>
    <row r="2236" spans="1:5">
      <c r="A2236" s="118">
        <v>435061</v>
      </c>
      <c r="B2236" s="119">
        <v>35</v>
      </c>
      <c r="C2236" s="120">
        <f t="shared" si="69"/>
        <v>97.222222222222229</v>
      </c>
      <c r="D2236" s="119">
        <v>53</v>
      </c>
      <c r="E2236" s="121">
        <f t="shared" si="68"/>
        <v>1.5142857142857142</v>
      </c>
    </row>
    <row r="2237" spans="1:5">
      <c r="A2237" s="118">
        <v>435068</v>
      </c>
      <c r="B2237" s="119">
        <v>35</v>
      </c>
      <c r="C2237" s="120">
        <f t="shared" si="69"/>
        <v>97.222222222222229</v>
      </c>
      <c r="D2237" s="119">
        <v>53</v>
      </c>
      <c r="E2237" s="121">
        <f t="shared" si="68"/>
        <v>1.5142857142857142</v>
      </c>
    </row>
    <row r="2238" spans="1:5">
      <c r="A2238" s="118">
        <v>431575</v>
      </c>
      <c r="B2238" s="119">
        <v>33</v>
      </c>
      <c r="C2238" s="120">
        <f t="shared" si="69"/>
        <v>91.666666666666671</v>
      </c>
      <c r="D2238" s="119">
        <v>50</v>
      </c>
      <c r="E2238" s="121">
        <f t="shared" si="68"/>
        <v>1.5151515151515151</v>
      </c>
    </row>
    <row r="2239" spans="1:5">
      <c r="A2239" s="118">
        <v>432639</v>
      </c>
      <c r="B2239" s="119">
        <v>33</v>
      </c>
      <c r="C2239" s="120">
        <f t="shared" si="69"/>
        <v>91.666666666666671</v>
      </c>
      <c r="D2239" s="119">
        <v>50</v>
      </c>
      <c r="E2239" s="121">
        <f t="shared" si="68"/>
        <v>1.5151515151515151</v>
      </c>
    </row>
    <row r="2240" spans="1:5">
      <c r="A2240" s="118">
        <v>433520</v>
      </c>
      <c r="B2240" s="119">
        <v>33</v>
      </c>
      <c r="C2240" s="120">
        <f t="shared" si="69"/>
        <v>91.666666666666671</v>
      </c>
      <c r="D2240" s="119">
        <v>50</v>
      </c>
      <c r="E2240" s="121">
        <f t="shared" si="68"/>
        <v>1.5151515151515151</v>
      </c>
    </row>
    <row r="2241" spans="1:5">
      <c r="A2241" s="118">
        <v>433927</v>
      </c>
      <c r="B2241" s="119">
        <v>33</v>
      </c>
      <c r="C2241" s="120">
        <f t="shared" si="69"/>
        <v>91.666666666666671</v>
      </c>
      <c r="D2241" s="119">
        <v>50</v>
      </c>
      <c r="E2241" s="121">
        <f t="shared" si="68"/>
        <v>1.5151515151515151</v>
      </c>
    </row>
    <row r="2242" spans="1:5">
      <c r="A2242" s="118">
        <v>434732</v>
      </c>
      <c r="B2242" s="119">
        <v>33</v>
      </c>
      <c r="C2242" s="120">
        <f t="shared" si="69"/>
        <v>91.666666666666671</v>
      </c>
      <c r="D2242" s="119">
        <v>50</v>
      </c>
      <c r="E2242" s="121">
        <f t="shared" si="68"/>
        <v>1.5151515151515151</v>
      </c>
    </row>
    <row r="2243" spans="1:5">
      <c r="A2243" s="118">
        <v>432615</v>
      </c>
      <c r="B2243" s="119">
        <v>31</v>
      </c>
      <c r="C2243" s="120">
        <f t="shared" si="69"/>
        <v>86.111111111111114</v>
      </c>
      <c r="D2243" s="119">
        <v>47</v>
      </c>
      <c r="E2243" s="121">
        <f t="shared" si="68"/>
        <v>1.5161290322580645</v>
      </c>
    </row>
    <row r="2244" spans="1:5">
      <c r="A2244" s="118">
        <v>432798</v>
      </c>
      <c r="B2244" s="119">
        <v>31</v>
      </c>
      <c r="C2244" s="120">
        <f t="shared" si="69"/>
        <v>86.111111111111114</v>
      </c>
      <c r="D2244" s="119">
        <v>47</v>
      </c>
      <c r="E2244" s="121">
        <f t="shared" ref="E2244:E2307" si="70">D2244/B2244</f>
        <v>1.5161290322580645</v>
      </c>
    </row>
    <row r="2245" spans="1:5">
      <c r="A2245" s="118">
        <v>433868</v>
      </c>
      <c r="B2245" s="119">
        <v>31</v>
      </c>
      <c r="C2245" s="120">
        <f t="shared" ref="C2245:C2308" si="71">B2245*100/36</f>
        <v>86.111111111111114</v>
      </c>
      <c r="D2245" s="119">
        <v>47</v>
      </c>
      <c r="E2245" s="121">
        <f t="shared" si="70"/>
        <v>1.5161290322580645</v>
      </c>
    </row>
    <row r="2246" spans="1:5">
      <c r="A2246" s="118">
        <v>433789</v>
      </c>
      <c r="B2246" s="119">
        <v>29</v>
      </c>
      <c r="C2246" s="120">
        <f t="shared" si="71"/>
        <v>80.555555555555557</v>
      </c>
      <c r="D2246" s="119">
        <v>44</v>
      </c>
      <c r="E2246" s="121">
        <f t="shared" si="70"/>
        <v>1.5172413793103448</v>
      </c>
    </row>
    <row r="2247" spans="1:5">
      <c r="A2247" s="118">
        <v>431765</v>
      </c>
      <c r="B2247" s="119">
        <v>36</v>
      </c>
      <c r="C2247" s="120">
        <f t="shared" si="71"/>
        <v>100</v>
      </c>
      <c r="D2247" s="119">
        <v>55</v>
      </c>
      <c r="E2247" s="121">
        <f t="shared" si="70"/>
        <v>1.5277777777777777</v>
      </c>
    </row>
    <row r="2248" spans="1:5">
      <c r="A2248" s="118">
        <v>432288</v>
      </c>
      <c r="B2248" s="119">
        <v>36</v>
      </c>
      <c r="C2248" s="120">
        <f t="shared" si="71"/>
        <v>100</v>
      </c>
      <c r="D2248" s="119">
        <v>55</v>
      </c>
      <c r="E2248" s="121">
        <f t="shared" si="70"/>
        <v>1.5277777777777777</v>
      </c>
    </row>
    <row r="2249" spans="1:5">
      <c r="A2249" s="118">
        <v>432697</v>
      </c>
      <c r="B2249" s="119">
        <v>36</v>
      </c>
      <c r="C2249" s="120">
        <f t="shared" si="71"/>
        <v>100</v>
      </c>
      <c r="D2249" s="119">
        <v>55</v>
      </c>
      <c r="E2249" s="121">
        <f t="shared" si="70"/>
        <v>1.5277777777777777</v>
      </c>
    </row>
    <row r="2250" spans="1:5">
      <c r="A2250" s="118">
        <v>432809</v>
      </c>
      <c r="B2250" s="119">
        <v>36</v>
      </c>
      <c r="C2250" s="120">
        <f t="shared" si="71"/>
        <v>100</v>
      </c>
      <c r="D2250" s="119">
        <v>55</v>
      </c>
      <c r="E2250" s="121">
        <f t="shared" si="70"/>
        <v>1.5277777777777777</v>
      </c>
    </row>
    <row r="2251" spans="1:5">
      <c r="A2251" s="118">
        <v>433227</v>
      </c>
      <c r="B2251" s="119">
        <v>36</v>
      </c>
      <c r="C2251" s="120">
        <f t="shared" si="71"/>
        <v>100</v>
      </c>
      <c r="D2251" s="119">
        <v>55</v>
      </c>
      <c r="E2251" s="121">
        <f t="shared" si="70"/>
        <v>1.5277777777777777</v>
      </c>
    </row>
    <row r="2252" spans="1:5">
      <c r="A2252" s="118">
        <v>434116</v>
      </c>
      <c r="B2252" s="119">
        <v>36</v>
      </c>
      <c r="C2252" s="120">
        <f t="shared" si="71"/>
        <v>100</v>
      </c>
      <c r="D2252" s="119">
        <v>55</v>
      </c>
      <c r="E2252" s="121">
        <f t="shared" si="70"/>
        <v>1.5277777777777777</v>
      </c>
    </row>
    <row r="2253" spans="1:5">
      <c r="A2253" s="118">
        <v>434169</v>
      </c>
      <c r="B2253" s="119">
        <v>36</v>
      </c>
      <c r="C2253" s="120">
        <f t="shared" si="71"/>
        <v>100</v>
      </c>
      <c r="D2253" s="119">
        <v>55</v>
      </c>
      <c r="E2253" s="121">
        <f t="shared" si="70"/>
        <v>1.5277777777777777</v>
      </c>
    </row>
    <row r="2254" spans="1:5">
      <c r="A2254" s="118">
        <v>434182</v>
      </c>
      <c r="B2254" s="119">
        <v>36</v>
      </c>
      <c r="C2254" s="120">
        <f t="shared" si="71"/>
        <v>100</v>
      </c>
      <c r="D2254" s="119">
        <v>55</v>
      </c>
      <c r="E2254" s="121">
        <f t="shared" si="70"/>
        <v>1.5277777777777777</v>
      </c>
    </row>
    <row r="2255" spans="1:5">
      <c r="A2255" s="118">
        <v>434245</v>
      </c>
      <c r="B2255" s="119">
        <v>36</v>
      </c>
      <c r="C2255" s="120">
        <f t="shared" si="71"/>
        <v>100</v>
      </c>
      <c r="D2255" s="119">
        <v>55</v>
      </c>
      <c r="E2255" s="121">
        <f t="shared" si="70"/>
        <v>1.5277777777777777</v>
      </c>
    </row>
    <row r="2256" spans="1:5">
      <c r="A2256" s="118">
        <v>434281</v>
      </c>
      <c r="B2256" s="119">
        <v>36</v>
      </c>
      <c r="C2256" s="120">
        <f t="shared" si="71"/>
        <v>100</v>
      </c>
      <c r="D2256" s="119">
        <v>55</v>
      </c>
      <c r="E2256" s="121">
        <f t="shared" si="70"/>
        <v>1.5277777777777777</v>
      </c>
    </row>
    <row r="2257" spans="1:5">
      <c r="A2257" s="118">
        <v>434286</v>
      </c>
      <c r="B2257" s="119">
        <v>36</v>
      </c>
      <c r="C2257" s="120">
        <f t="shared" si="71"/>
        <v>100</v>
      </c>
      <c r="D2257" s="119">
        <v>55</v>
      </c>
      <c r="E2257" s="121">
        <f t="shared" si="70"/>
        <v>1.5277777777777777</v>
      </c>
    </row>
    <row r="2258" spans="1:5">
      <c r="A2258" s="118">
        <v>434467</v>
      </c>
      <c r="B2258" s="119">
        <v>36</v>
      </c>
      <c r="C2258" s="120">
        <f t="shared" si="71"/>
        <v>100</v>
      </c>
      <c r="D2258" s="119">
        <v>55</v>
      </c>
      <c r="E2258" s="121">
        <f t="shared" si="70"/>
        <v>1.5277777777777777</v>
      </c>
    </row>
    <row r="2259" spans="1:5">
      <c r="A2259" s="118">
        <v>434785</v>
      </c>
      <c r="B2259" s="119">
        <v>36</v>
      </c>
      <c r="C2259" s="120">
        <f t="shared" si="71"/>
        <v>100</v>
      </c>
      <c r="D2259" s="119">
        <v>55</v>
      </c>
      <c r="E2259" s="121">
        <f t="shared" si="70"/>
        <v>1.5277777777777777</v>
      </c>
    </row>
    <row r="2260" spans="1:5">
      <c r="A2260" s="118">
        <v>434822</v>
      </c>
      <c r="B2260" s="119">
        <v>36</v>
      </c>
      <c r="C2260" s="120">
        <f t="shared" si="71"/>
        <v>100</v>
      </c>
      <c r="D2260" s="119">
        <v>55</v>
      </c>
      <c r="E2260" s="121">
        <f t="shared" si="70"/>
        <v>1.5277777777777777</v>
      </c>
    </row>
    <row r="2261" spans="1:5">
      <c r="A2261" s="118">
        <v>435131</v>
      </c>
      <c r="B2261" s="119">
        <v>36</v>
      </c>
      <c r="C2261" s="120">
        <f t="shared" si="71"/>
        <v>100</v>
      </c>
      <c r="D2261" s="119">
        <v>55</v>
      </c>
      <c r="E2261" s="121">
        <f t="shared" si="70"/>
        <v>1.5277777777777777</v>
      </c>
    </row>
    <row r="2262" spans="1:5">
      <c r="A2262" s="118">
        <v>435274</v>
      </c>
      <c r="B2262" s="119">
        <v>36</v>
      </c>
      <c r="C2262" s="120">
        <f t="shared" si="71"/>
        <v>100</v>
      </c>
      <c r="D2262" s="119">
        <v>55</v>
      </c>
      <c r="E2262" s="121">
        <f t="shared" si="70"/>
        <v>1.5277777777777777</v>
      </c>
    </row>
    <row r="2263" spans="1:5">
      <c r="A2263" s="118">
        <v>431348</v>
      </c>
      <c r="B2263" s="119">
        <v>34</v>
      </c>
      <c r="C2263" s="120">
        <f t="shared" si="71"/>
        <v>94.444444444444443</v>
      </c>
      <c r="D2263" s="119">
        <v>52</v>
      </c>
      <c r="E2263" s="121">
        <f t="shared" si="70"/>
        <v>1.5294117647058822</v>
      </c>
    </row>
    <row r="2264" spans="1:5">
      <c r="A2264" s="118">
        <v>433079</v>
      </c>
      <c r="B2264" s="119">
        <v>34</v>
      </c>
      <c r="C2264" s="120">
        <f t="shared" si="71"/>
        <v>94.444444444444443</v>
      </c>
      <c r="D2264" s="119">
        <v>52</v>
      </c>
      <c r="E2264" s="121">
        <f t="shared" si="70"/>
        <v>1.5294117647058822</v>
      </c>
    </row>
    <row r="2265" spans="1:5">
      <c r="A2265" s="118">
        <v>433300</v>
      </c>
      <c r="B2265" s="119">
        <v>34</v>
      </c>
      <c r="C2265" s="120">
        <f t="shared" si="71"/>
        <v>94.444444444444443</v>
      </c>
      <c r="D2265" s="119">
        <v>52</v>
      </c>
      <c r="E2265" s="121">
        <f t="shared" si="70"/>
        <v>1.5294117647058822</v>
      </c>
    </row>
    <row r="2266" spans="1:5">
      <c r="A2266" s="118">
        <v>435145</v>
      </c>
      <c r="B2266" s="119">
        <v>32</v>
      </c>
      <c r="C2266" s="120">
        <f t="shared" si="71"/>
        <v>88.888888888888886</v>
      </c>
      <c r="D2266" s="119">
        <v>49</v>
      </c>
      <c r="E2266" s="121">
        <f t="shared" si="70"/>
        <v>1.53125</v>
      </c>
    </row>
    <row r="2267" spans="1:5">
      <c r="A2267" s="118">
        <v>431693</v>
      </c>
      <c r="B2267" s="119">
        <v>30</v>
      </c>
      <c r="C2267" s="120">
        <f t="shared" si="71"/>
        <v>83.333333333333329</v>
      </c>
      <c r="D2267" s="119">
        <v>46</v>
      </c>
      <c r="E2267" s="121">
        <f t="shared" si="70"/>
        <v>1.5333333333333334</v>
      </c>
    </row>
    <row r="2268" spans="1:5">
      <c r="A2268" s="118">
        <v>432738</v>
      </c>
      <c r="B2268" s="119">
        <v>30</v>
      </c>
      <c r="C2268" s="120">
        <f t="shared" si="71"/>
        <v>83.333333333333329</v>
      </c>
      <c r="D2268" s="119">
        <v>46</v>
      </c>
      <c r="E2268" s="121">
        <f t="shared" si="70"/>
        <v>1.5333333333333334</v>
      </c>
    </row>
    <row r="2269" spans="1:5">
      <c r="A2269" s="118">
        <v>433448</v>
      </c>
      <c r="B2269" s="119">
        <v>30</v>
      </c>
      <c r="C2269" s="120">
        <f t="shared" si="71"/>
        <v>83.333333333333329</v>
      </c>
      <c r="D2269" s="119">
        <v>46</v>
      </c>
      <c r="E2269" s="121">
        <f t="shared" si="70"/>
        <v>1.5333333333333334</v>
      </c>
    </row>
    <row r="2270" spans="1:5">
      <c r="A2270" s="118">
        <v>433747</v>
      </c>
      <c r="B2270" s="119">
        <v>30</v>
      </c>
      <c r="C2270" s="120">
        <f t="shared" si="71"/>
        <v>83.333333333333329</v>
      </c>
      <c r="D2270" s="119">
        <v>46</v>
      </c>
      <c r="E2270" s="121">
        <f t="shared" si="70"/>
        <v>1.5333333333333334</v>
      </c>
    </row>
    <row r="2271" spans="1:5">
      <c r="A2271" s="118">
        <v>435220</v>
      </c>
      <c r="B2271" s="119">
        <v>30</v>
      </c>
      <c r="C2271" s="120">
        <f t="shared" si="71"/>
        <v>83.333333333333329</v>
      </c>
      <c r="D2271" s="119">
        <v>46</v>
      </c>
      <c r="E2271" s="121">
        <f t="shared" si="70"/>
        <v>1.5333333333333334</v>
      </c>
    </row>
    <row r="2272" spans="1:5">
      <c r="A2272" s="118">
        <v>432045</v>
      </c>
      <c r="B2272" s="119">
        <v>35</v>
      </c>
      <c r="C2272" s="120">
        <f t="shared" si="71"/>
        <v>97.222222222222229</v>
      </c>
      <c r="D2272" s="119">
        <v>54</v>
      </c>
      <c r="E2272" s="121">
        <f t="shared" si="70"/>
        <v>1.5428571428571429</v>
      </c>
    </row>
    <row r="2273" spans="1:5">
      <c r="A2273" s="118">
        <v>432901</v>
      </c>
      <c r="B2273" s="119">
        <v>35</v>
      </c>
      <c r="C2273" s="120">
        <f t="shared" si="71"/>
        <v>97.222222222222229</v>
      </c>
      <c r="D2273" s="119">
        <v>54</v>
      </c>
      <c r="E2273" s="121">
        <f t="shared" si="70"/>
        <v>1.5428571428571429</v>
      </c>
    </row>
    <row r="2274" spans="1:5">
      <c r="A2274" s="118">
        <v>432937</v>
      </c>
      <c r="B2274" s="119">
        <v>35</v>
      </c>
      <c r="C2274" s="120">
        <f t="shared" si="71"/>
        <v>97.222222222222229</v>
      </c>
      <c r="D2274" s="119">
        <v>54</v>
      </c>
      <c r="E2274" s="121">
        <f t="shared" si="70"/>
        <v>1.5428571428571429</v>
      </c>
    </row>
    <row r="2275" spans="1:5">
      <c r="A2275" s="118">
        <v>433197</v>
      </c>
      <c r="B2275" s="119">
        <v>35</v>
      </c>
      <c r="C2275" s="120">
        <f t="shared" si="71"/>
        <v>97.222222222222229</v>
      </c>
      <c r="D2275" s="119">
        <v>54</v>
      </c>
      <c r="E2275" s="121">
        <f t="shared" si="70"/>
        <v>1.5428571428571429</v>
      </c>
    </row>
    <row r="2276" spans="1:5">
      <c r="A2276" s="118">
        <v>434774</v>
      </c>
      <c r="B2276" s="119">
        <v>35</v>
      </c>
      <c r="C2276" s="120">
        <f t="shared" si="71"/>
        <v>97.222222222222229</v>
      </c>
      <c r="D2276" s="119">
        <v>54</v>
      </c>
      <c r="E2276" s="121">
        <f t="shared" si="70"/>
        <v>1.5428571428571429</v>
      </c>
    </row>
    <row r="2277" spans="1:5">
      <c r="A2277" s="118">
        <v>434889</v>
      </c>
      <c r="B2277" s="119">
        <v>35</v>
      </c>
      <c r="C2277" s="120">
        <f t="shared" si="71"/>
        <v>97.222222222222229</v>
      </c>
      <c r="D2277" s="119">
        <v>54</v>
      </c>
      <c r="E2277" s="121">
        <f t="shared" si="70"/>
        <v>1.5428571428571429</v>
      </c>
    </row>
    <row r="2278" spans="1:5">
      <c r="A2278" s="118">
        <v>435164</v>
      </c>
      <c r="B2278" s="119">
        <v>35</v>
      </c>
      <c r="C2278" s="120">
        <f t="shared" si="71"/>
        <v>97.222222222222229</v>
      </c>
      <c r="D2278" s="119">
        <v>54</v>
      </c>
      <c r="E2278" s="121">
        <f t="shared" si="70"/>
        <v>1.5428571428571429</v>
      </c>
    </row>
    <row r="2279" spans="1:5">
      <c r="A2279" s="118">
        <v>434792</v>
      </c>
      <c r="B2279" s="119">
        <v>33</v>
      </c>
      <c r="C2279" s="120">
        <f t="shared" si="71"/>
        <v>91.666666666666671</v>
      </c>
      <c r="D2279" s="119">
        <v>51</v>
      </c>
      <c r="E2279" s="121">
        <f t="shared" si="70"/>
        <v>1.5454545454545454</v>
      </c>
    </row>
    <row r="2280" spans="1:5">
      <c r="A2280" s="118">
        <v>434949</v>
      </c>
      <c r="B2280" s="119">
        <v>33</v>
      </c>
      <c r="C2280" s="120">
        <f t="shared" si="71"/>
        <v>91.666666666666671</v>
      </c>
      <c r="D2280" s="119">
        <v>51</v>
      </c>
      <c r="E2280" s="121">
        <f t="shared" si="70"/>
        <v>1.5454545454545454</v>
      </c>
    </row>
    <row r="2281" spans="1:5">
      <c r="A2281" s="118">
        <v>431933</v>
      </c>
      <c r="B2281" s="119">
        <v>29</v>
      </c>
      <c r="C2281" s="120">
        <f t="shared" si="71"/>
        <v>80.555555555555557</v>
      </c>
      <c r="D2281" s="119">
        <v>45</v>
      </c>
      <c r="E2281" s="121">
        <f t="shared" si="70"/>
        <v>1.5517241379310345</v>
      </c>
    </row>
    <row r="2282" spans="1:5">
      <c r="A2282" s="118">
        <v>431301</v>
      </c>
      <c r="B2282" s="119">
        <v>36</v>
      </c>
      <c r="C2282" s="120">
        <f t="shared" si="71"/>
        <v>100</v>
      </c>
      <c r="D2282" s="119">
        <v>56</v>
      </c>
      <c r="E2282" s="121">
        <f t="shared" si="70"/>
        <v>1.5555555555555556</v>
      </c>
    </row>
    <row r="2283" spans="1:5">
      <c r="A2283" s="118">
        <v>432249</v>
      </c>
      <c r="B2283" s="119">
        <v>36</v>
      </c>
      <c r="C2283" s="120">
        <f t="shared" si="71"/>
        <v>100</v>
      </c>
      <c r="D2283" s="119">
        <v>56</v>
      </c>
      <c r="E2283" s="121">
        <f t="shared" si="70"/>
        <v>1.5555555555555556</v>
      </c>
    </row>
    <row r="2284" spans="1:5">
      <c r="A2284" s="118">
        <v>432471</v>
      </c>
      <c r="B2284" s="119">
        <v>36</v>
      </c>
      <c r="C2284" s="120">
        <f t="shared" si="71"/>
        <v>100</v>
      </c>
      <c r="D2284" s="119">
        <v>56</v>
      </c>
      <c r="E2284" s="121">
        <f t="shared" si="70"/>
        <v>1.5555555555555556</v>
      </c>
    </row>
    <row r="2285" spans="1:5">
      <c r="A2285" s="118">
        <v>432501</v>
      </c>
      <c r="B2285" s="119">
        <v>36</v>
      </c>
      <c r="C2285" s="120">
        <f t="shared" si="71"/>
        <v>100</v>
      </c>
      <c r="D2285" s="119">
        <v>56</v>
      </c>
      <c r="E2285" s="121">
        <f t="shared" si="70"/>
        <v>1.5555555555555556</v>
      </c>
    </row>
    <row r="2286" spans="1:5">
      <c r="A2286" s="118">
        <v>432770</v>
      </c>
      <c r="B2286" s="119">
        <v>36</v>
      </c>
      <c r="C2286" s="120">
        <f t="shared" si="71"/>
        <v>100</v>
      </c>
      <c r="D2286" s="119">
        <v>56</v>
      </c>
      <c r="E2286" s="121">
        <f t="shared" si="70"/>
        <v>1.5555555555555556</v>
      </c>
    </row>
    <row r="2287" spans="1:5">
      <c r="A2287" s="118">
        <v>432849</v>
      </c>
      <c r="B2287" s="119">
        <v>36</v>
      </c>
      <c r="C2287" s="120">
        <f t="shared" si="71"/>
        <v>100</v>
      </c>
      <c r="D2287" s="119">
        <v>56</v>
      </c>
      <c r="E2287" s="121">
        <f t="shared" si="70"/>
        <v>1.5555555555555556</v>
      </c>
    </row>
    <row r="2288" spans="1:5">
      <c r="A2288" s="118">
        <v>433420</v>
      </c>
      <c r="B2288" s="119">
        <v>36</v>
      </c>
      <c r="C2288" s="120">
        <f t="shared" si="71"/>
        <v>100</v>
      </c>
      <c r="D2288" s="119">
        <v>56</v>
      </c>
      <c r="E2288" s="121">
        <f t="shared" si="70"/>
        <v>1.5555555555555556</v>
      </c>
    </row>
    <row r="2289" spans="1:5">
      <c r="A2289" s="118">
        <v>433465</v>
      </c>
      <c r="B2289" s="119">
        <v>36</v>
      </c>
      <c r="C2289" s="120">
        <f t="shared" si="71"/>
        <v>100</v>
      </c>
      <c r="D2289" s="119">
        <v>56</v>
      </c>
      <c r="E2289" s="121">
        <f t="shared" si="70"/>
        <v>1.5555555555555556</v>
      </c>
    </row>
    <row r="2290" spans="1:5">
      <c r="A2290" s="118">
        <v>433738</v>
      </c>
      <c r="B2290" s="119">
        <v>36</v>
      </c>
      <c r="C2290" s="120">
        <f t="shared" si="71"/>
        <v>100</v>
      </c>
      <c r="D2290" s="119">
        <v>56</v>
      </c>
      <c r="E2290" s="121">
        <f t="shared" si="70"/>
        <v>1.5555555555555556</v>
      </c>
    </row>
    <row r="2291" spans="1:5">
      <c r="A2291" s="118">
        <v>434528</v>
      </c>
      <c r="B2291" s="119">
        <v>36</v>
      </c>
      <c r="C2291" s="120">
        <f t="shared" si="71"/>
        <v>100</v>
      </c>
      <c r="D2291" s="119">
        <v>56</v>
      </c>
      <c r="E2291" s="121">
        <f t="shared" si="70"/>
        <v>1.5555555555555556</v>
      </c>
    </row>
    <row r="2292" spans="1:5">
      <c r="A2292" s="118">
        <v>434604</v>
      </c>
      <c r="B2292" s="119">
        <v>36</v>
      </c>
      <c r="C2292" s="120">
        <f t="shared" si="71"/>
        <v>100</v>
      </c>
      <c r="D2292" s="119">
        <v>56</v>
      </c>
      <c r="E2292" s="121">
        <f t="shared" si="70"/>
        <v>1.5555555555555556</v>
      </c>
    </row>
    <row r="2293" spans="1:5">
      <c r="A2293" s="118">
        <v>432314</v>
      </c>
      <c r="B2293" s="119">
        <v>34</v>
      </c>
      <c r="C2293" s="120">
        <f t="shared" si="71"/>
        <v>94.444444444444443</v>
      </c>
      <c r="D2293" s="119">
        <v>53</v>
      </c>
      <c r="E2293" s="121">
        <f t="shared" si="70"/>
        <v>1.5588235294117647</v>
      </c>
    </row>
    <row r="2294" spans="1:5">
      <c r="A2294" s="118">
        <v>433523</v>
      </c>
      <c r="B2294" s="119">
        <v>34</v>
      </c>
      <c r="C2294" s="120">
        <f t="shared" si="71"/>
        <v>94.444444444444443</v>
      </c>
      <c r="D2294" s="119">
        <v>53</v>
      </c>
      <c r="E2294" s="121">
        <f t="shared" si="70"/>
        <v>1.5588235294117647</v>
      </c>
    </row>
    <row r="2295" spans="1:5">
      <c r="A2295" s="118">
        <v>433616</v>
      </c>
      <c r="B2295" s="119">
        <v>32</v>
      </c>
      <c r="C2295" s="120">
        <f t="shared" si="71"/>
        <v>88.888888888888886</v>
      </c>
      <c r="D2295" s="119">
        <v>50</v>
      </c>
      <c r="E2295" s="121">
        <f t="shared" si="70"/>
        <v>1.5625</v>
      </c>
    </row>
    <row r="2296" spans="1:5">
      <c r="A2296" s="118">
        <v>433378</v>
      </c>
      <c r="B2296" s="119">
        <v>30</v>
      </c>
      <c r="C2296" s="120">
        <f t="shared" si="71"/>
        <v>83.333333333333329</v>
      </c>
      <c r="D2296" s="119">
        <v>47</v>
      </c>
      <c r="E2296" s="121">
        <f t="shared" si="70"/>
        <v>1.5666666666666667</v>
      </c>
    </row>
    <row r="2297" spans="1:5">
      <c r="A2297" s="118">
        <v>431351</v>
      </c>
      <c r="B2297" s="119">
        <v>35</v>
      </c>
      <c r="C2297" s="120">
        <f t="shared" si="71"/>
        <v>97.222222222222229</v>
      </c>
      <c r="D2297" s="119">
        <v>55</v>
      </c>
      <c r="E2297" s="121">
        <f t="shared" si="70"/>
        <v>1.5714285714285714</v>
      </c>
    </row>
    <row r="2298" spans="1:5">
      <c r="A2298" s="118">
        <v>431536</v>
      </c>
      <c r="B2298" s="119">
        <v>35</v>
      </c>
      <c r="C2298" s="120">
        <f t="shared" si="71"/>
        <v>97.222222222222229</v>
      </c>
      <c r="D2298" s="119">
        <v>55</v>
      </c>
      <c r="E2298" s="121">
        <f t="shared" si="70"/>
        <v>1.5714285714285714</v>
      </c>
    </row>
    <row r="2299" spans="1:5">
      <c r="A2299" s="118">
        <v>431711</v>
      </c>
      <c r="B2299" s="119">
        <v>35</v>
      </c>
      <c r="C2299" s="120">
        <f t="shared" si="71"/>
        <v>97.222222222222229</v>
      </c>
      <c r="D2299" s="119">
        <v>55</v>
      </c>
      <c r="E2299" s="121">
        <f t="shared" si="70"/>
        <v>1.5714285714285714</v>
      </c>
    </row>
    <row r="2300" spans="1:5">
      <c r="A2300" s="118">
        <v>431854</v>
      </c>
      <c r="B2300" s="119">
        <v>35</v>
      </c>
      <c r="C2300" s="120">
        <f t="shared" si="71"/>
        <v>97.222222222222229</v>
      </c>
      <c r="D2300" s="119">
        <v>55</v>
      </c>
      <c r="E2300" s="121">
        <f t="shared" si="70"/>
        <v>1.5714285714285714</v>
      </c>
    </row>
    <row r="2301" spans="1:5">
      <c r="A2301" s="118">
        <v>432343</v>
      </c>
      <c r="B2301" s="119">
        <v>35</v>
      </c>
      <c r="C2301" s="120">
        <f t="shared" si="71"/>
        <v>97.222222222222229</v>
      </c>
      <c r="D2301" s="119">
        <v>55</v>
      </c>
      <c r="E2301" s="121">
        <f t="shared" si="70"/>
        <v>1.5714285714285714</v>
      </c>
    </row>
    <row r="2302" spans="1:5">
      <c r="A2302" s="118">
        <v>432455</v>
      </c>
      <c r="B2302" s="119">
        <v>35</v>
      </c>
      <c r="C2302" s="120">
        <f t="shared" si="71"/>
        <v>97.222222222222229</v>
      </c>
      <c r="D2302" s="119">
        <v>55</v>
      </c>
      <c r="E2302" s="121">
        <f t="shared" si="70"/>
        <v>1.5714285714285714</v>
      </c>
    </row>
    <row r="2303" spans="1:5">
      <c r="A2303" s="118">
        <v>432812</v>
      </c>
      <c r="B2303" s="119">
        <v>35</v>
      </c>
      <c r="C2303" s="120">
        <f t="shared" si="71"/>
        <v>97.222222222222229</v>
      </c>
      <c r="D2303" s="119">
        <v>55</v>
      </c>
      <c r="E2303" s="121">
        <f t="shared" si="70"/>
        <v>1.5714285714285714</v>
      </c>
    </row>
    <row r="2304" spans="1:5">
      <c r="A2304" s="118">
        <v>433315</v>
      </c>
      <c r="B2304" s="119">
        <v>35</v>
      </c>
      <c r="C2304" s="120">
        <f t="shared" si="71"/>
        <v>97.222222222222229</v>
      </c>
      <c r="D2304" s="119">
        <v>55</v>
      </c>
      <c r="E2304" s="121">
        <f t="shared" si="70"/>
        <v>1.5714285714285714</v>
      </c>
    </row>
    <row r="2305" spans="1:5">
      <c r="A2305" s="118">
        <v>434527</v>
      </c>
      <c r="B2305" s="119">
        <v>35</v>
      </c>
      <c r="C2305" s="120">
        <f t="shared" si="71"/>
        <v>97.222222222222229</v>
      </c>
      <c r="D2305" s="119">
        <v>55</v>
      </c>
      <c r="E2305" s="121">
        <f t="shared" si="70"/>
        <v>1.5714285714285714</v>
      </c>
    </row>
    <row r="2306" spans="1:5">
      <c r="A2306" s="118">
        <v>435178</v>
      </c>
      <c r="B2306" s="119">
        <v>35</v>
      </c>
      <c r="C2306" s="120">
        <f t="shared" si="71"/>
        <v>97.222222222222229</v>
      </c>
      <c r="D2306" s="119">
        <v>55</v>
      </c>
      <c r="E2306" s="121">
        <f t="shared" si="70"/>
        <v>1.5714285714285714</v>
      </c>
    </row>
    <row r="2307" spans="1:5">
      <c r="A2307" s="118">
        <v>435236</v>
      </c>
      <c r="B2307" s="119">
        <v>35</v>
      </c>
      <c r="C2307" s="120">
        <f t="shared" si="71"/>
        <v>97.222222222222229</v>
      </c>
      <c r="D2307" s="119">
        <v>55</v>
      </c>
      <c r="E2307" s="121">
        <f t="shared" si="70"/>
        <v>1.5714285714285714</v>
      </c>
    </row>
    <row r="2308" spans="1:5">
      <c r="A2308" s="118">
        <v>431484</v>
      </c>
      <c r="B2308" s="119">
        <v>33</v>
      </c>
      <c r="C2308" s="120">
        <f t="shared" si="71"/>
        <v>91.666666666666671</v>
      </c>
      <c r="D2308" s="119">
        <v>52</v>
      </c>
      <c r="E2308" s="121">
        <f t="shared" ref="E2308:E2371" si="72">D2308/B2308</f>
        <v>1.5757575757575757</v>
      </c>
    </row>
    <row r="2309" spans="1:5">
      <c r="A2309" s="118">
        <v>432099</v>
      </c>
      <c r="B2309" s="119">
        <v>33</v>
      </c>
      <c r="C2309" s="120">
        <f t="shared" ref="C2309:C2372" si="73">B2309*100/36</f>
        <v>91.666666666666671</v>
      </c>
      <c r="D2309" s="119">
        <v>52</v>
      </c>
      <c r="E2309" s="121">
        <f t="shared" si="72"/>
        <v>1.5757575757575757</v>
      </c>
    </row>
    <row r="2310" spans="1:5">
      <c r="A2310" s="118">
        <v>434032</v>
      </c>
      <c r="B2310" s="119">
        <v>33</v>
      </c>
      <c r="C2310" s="120">
        <f t="shared" si="73"/>
        <v>91.666666666666671</v>
      </c>
      <c r="D2310" s="119">
        <v>52</v>
      </c>
      <c r="E2310" s="121">
        <f t="shared" si="72"/>
        <v>1.5757575757575757</v>
      </c>
    </row>
    <row r="2311" spans="1:5">
      <c r="A2311" s="118">
        <v>434272</v>
      </c>
      <c r="B2311" s="119">
        <v>33</v>
      </c>
      <c r="C2311" s="120">
        <f t="shared" si="73"/>
        <v>91.666666666666671</v>
      </c>
      <c r="D2311" s="119">
        <v>52</v>
      </c>
      <c r="E2311" s="121">
        <f t="shared" si="72"/>
        <v>1.5757575757575757</v>
      </c>
    </row>
    <row r="2312" spans="1:5">
      <c r="A2312" s="118">
        <v>435126</v>
      </c>
      <c r="B2312" s="119">
        <v>33</v>
      </c>
      <c r="C2312" s="120">
        <f t="shared" si="73"/>
        <v>91.666666666666671</v>
      </c>
      <c r="D2312" s="119">
        <v>52</v>
      </c>
      <c r="E2312" s="121">
        <f t="shared" si="72"/>
        <v>1.5757575757575757</v>
      </c>
    </row>
    <row r="2313" spans="1:5">
      <c r="A2313" s="118">
        <v>431645</v>
      </c>
      <c r="B2313" s="119">
        <v>36</v>
      </c>
      <c r="C2313" s="120">
        <f t="shared" si="73"/>
        <v>100</v>
      </c>
      <c r="D2313" s="119">
        <v>57</v>
      </c>
      <c r="E2313" s="121">
        <f t="shared" si="72"/>
        <v>1.5833333333333333</v>
      </c>
    </row>
    <row r="2314" spans="1:5">
      <c r="A2314" s="118">
        <v>431784</v>
      </c>
      <c r="B2314" s="119">
        <v>36</v>
      </c>
      <c r="C2314" s="120">
        <f t="shared" si="73"/>
        <v>100</v>
      </c>
      <c r="D2314" s="119">
        <v>57</v>
      </c>
      <c r="E2314" s="121">
        <f t="shared" si="72"/>
        <v>1.5833333333333333</v>
      </c>
    </row>
    <row r="2315" spans="1:5">
      <c r="A2315" s="118">
        <v>431880</v>
      </c>
      <c r="B2315" s="119">
        <v>36</v>
      </c>
      <c r="C2315" s="120">
        <f t="shared" si="73"/>
        <v>100</v>
      </c>
      <c r="D2315" s="119">
        <v>57</v>
      </c>
      <c r="E2315" s="121">
        <f t="shared" si="72"/>
        <v>1.5833333333333333</v>
      </c>
    </row>
    <row r="2316" spans="1:5">
      <c r="A2316" s="118">
        <v>432384</v>
      </c>
      <c r="B2316" s="119">
        <v>36</v>
      </c>
      <c r="C2316" s="120">
        <f t="shared" si="73"/>
        <v>100</v>
      </c>
      <c r="D2316" s="119">
        <v>57</v>
      </c>
      <c r="E2316" s="121">
        <f t="shared" si="72"/>
        <v>1.5833333333333333</v>
      </c>
    </row>
    <row r="2317" spans="1:5">
      <c r="A2317" s="118">
        <v>432582</v>
      </c>
      <c r="B2317" s="119">
        <v>36</v>
      </c>
      <c r="C2317" s="120">
        <f t="shared" si="73"/>
        <v>100</v>
      </c>
      <c r="D2317" s="119">
        <v>57</v>
      </c>
      <c r="E2317" s="121">
        <f t="shared" si="72"/>
        <v>1.5833333333333333</v>
      </c>
    </row>
    <row r="2318" spans="1:5">
      <c r="A2318" s="118">
        <v>433209</v>
      </c>
      <c r="B2318" s="119">
        <v>36</v>
      </c>
      <c r="C2318" s="120">
        <f t="shared" si="73"/>
        <v>100</v>
      </c>
      <c r="D2318" s="119">
        <v>57</v>
      </c>
      <c r="E2318" s="121">
        <f t="shared" si="72"/>
        <v>1.5833333333333333</v>
      </c>
    </row>
    <row r="2319" spans="1:5">
      <c r="A2319" s="118">
        <v>433265</v>
      </c>
      <c r="B2319" s="119">
        <v>36</v>
      </c>
      <c r="C2319" s="120">
        <f t="shared" si="73"/>
        <v>100</v>
      </c>
      <c r="D2319" s="119">
        <v>57</v>
      </c>
      <c r="E2319" s="121">
        <f t="shared" si="72"/>
        <v>1.5833333333333333</v>
      </c>
    </row>
    <row r="2320" spans="1:5">
      <c r="A2320" s="118">
        <v>434014</v>
      </c>
      <c r="B2320" s="119">
        <v>36</v>
      </c>
      <c r="C2320" s="120">
        <f t="shared" si="73"/>
        <v>100</v>
      </c>
      <c r="D2320" s="119">
        <v>57</v>
      </c>
      <c r="E2320" s="121">
        <f t="shared" si="72"/>
        <v>1.5833333333333333</v>
      </c>
    </row>
    <row r="2321" spans="1:5">
      <c r="A2321" s="118">
        <v>434077</v>
      </c>
      <c r="B2321" s="119">
        <v>36</v>
      </c>
      <c r="C2321" s="120">
        <f t="shared" si="73"/>
        <v>100</v>
      </c>
      <c r="D2321" s="119">
        <v>57</v>
      </c>
      <c r="E2321" s="121">
        <f t="shared" si="72"/>
        <v>1.5833333333333333</v>
      </c>
    </row>
    <row r="2322" spans="1:5">
      <c r="A2322" s="118">
        <v>434307</v>
      </c>
      <c r="B2322" s="119">
        <v>36</v>
      </c>
      <c r="C2322" s="120">
        <f t="shared" si="73"/>
        <v>100</v>
      </c>
      <c r="D2322" s="119">
        <v>57</v>
      </c>
      <c r="E2322" s="121">
        <f t="shared" si="72"/>
        <v>1.5833333333333333</v>
      </c>
    </row>
    <row r="2323" spans="1:5">
      <c r="A2323" s="118">
        <v>434700</v>
      </c>
      <c r="B2323" s="119">
        <v>36</v>
      </c>
      <c r="C2323" s="120">
        <f t="shared" si="73"/>
        <v>100</v>
      </c>
      <c r="D2323" s="119">
        <v>57</v>
      </c>
      <c r="E2323" s="121">
        <f t="shared" si="72"/>
        <v>1.5833333333333333</v>
      </c>
    </row>
    <row r="2324" spans="1:5">
      <c r="A2324" s="118">
        <v>434704</v>
      </c>
      <c r="B2324" s="119">
        <v>36</v>
      </c>
      <c r="C2324" s="120">
        <f t="shared" si="73"/>
        <v>100</v>
      </c>
      <c r="D2324" s="119">
        <v>57</v>
      </c>
      <c r="E2324" s="121">
        <f t="shared" si="72"/>
        <v>1.5833333333333333</v>
      </c>
    </row>
    <row r="2325" spans="1:5">
      <c r="A2325" s="118">
        <v>435106</v>
      </c>
      <c r="B2325" s="119">
        <v>36</v>
      </c>
      <c r="C2325" s="120">
        <f t="shared" si="73"/>
        <v>100</v>
      </c>
      <c r="D2325" s="119">
        <v>57</v>
      </c>
      <c r="E2325" s="121">
        <f t="shared" si="72"/>
        <v>1.5833333333333333</v>
      </c>
    </row>
    <row r="2326" spans="1:5">
      <c r="A2326" s="118">
        <v>435122</v>
      </c>
      <c r="B2326" s="119">
        <v>36</v>
      </c>
      <c r="C2326" s="120">
        <f t="shared" si="73"/>
        <v>100</v>
      </c>
      <c r="D2326" s="119">
        <v>57</v>
      </c>
      <c r="E2326" s="121">
        <f t="shared" si="72"/>
        <v>1.5833333333333333</v>
      </c>
    </row>
    <row r="2327" spans="1:5">
      <c r="A2327" s="118">
        <v>435184</v>
      </c>
      <c r="B2327" s="119">
        <v>36</v>
      </c>
      <c r="C2327" s="120">
        <f t="shared" si="73"/>
        <v>100</v>
      </c>
      <c r="D2327" s="119">
        <v>57</v>
      </c>
      <c r="E2327" s="121">
        <f t="shared" si="72"/>
        <v>1.5833333333333333</v>
      </c>
    </row>
    <row r="2328" spans="1:5">
      <c r="A2328" s="118">
        <v>435276</v>
      </c>
      <c r="B2328" s="119">
        <v>36</v>
      </c>
      <c r="C2328" s="120">
        <f t="shared" si="73"/>
        <v>100</v>
      </c>
      <c r="D2328" s="119">
        <v>57</v>
      </c>
      <c r="E2328" s="121">
        <f t="shared" si="72"/>
        <v>1.5833333333333333</v>
      </c>
    </row>
    <row r="2329" spans="1:5">
      <c r="A2329" s="118">
        <v>432626</v>
      </c>
      <c r="B2329" s="119">
        <v>29</v>
      </c>
      <c r="C2329" s="120">
        <f t="shared" si="73"/>
        <v>80.555555555555557</v>
      </c>
      <c r="D2329" s="119">
        <v>46</v>
      </c>
      <c r="E2329" s="121">
        <f t="shared" si="72"/>
        <v>1.5862068965517242</v>
      </c>
    </row>
    <row r="2330" spans="1:5">
      <c r="A2330" s="118">
        <v>432998</v>
      </c>
      <c r="B2330" s="119">
        <v>32</v>
      </c>
      <c r="C2330" s="120">
        <f t="shared" si="73"/>
        <v>88.888888888888886</v>
      </c>
      <c r="D2330" s="119">
        <v>51</v>
      </c>
      <c r="E2330" s="121">
        <f t="shared" si="72"/>
        <v>1.59375</v>
      </c>
    </row>
    <row r="2331" spans="1:5">
      <c r="A2331" s="118">
        <v>432033</v>
      </c>
      <c r="B2331" s="119">
        <v>35</v>
      </c>
      <c r="C2331" s="120">
        <f t="shared" si="73"/>
        <v>97.222222222222229</v>
      </c>
      <c r="D2331" s="119">
        <v>56</v>
      </c>
      <c r="E2331" s="121">
        <f t="shared" si="72"/>
        <v>1.6</v>
      </c>
    </row>
    <row r="2332" spans="1:5">
      <c r="A2332" s="118">
        <v>433415</v>
      </c>
      <c r="B2332" s="119">
        <v>35</v>
      </c>
      <c r="C2332" s="120">
        <f t="shared" si="73"/>
        <v>97.222222222222229</v>
      </c>
      <c r="D2332" s="119">
        <v>56</v>
      </c>
      <c r="E2332" s="121">
        <f t="shared" si="72"/>
        <v>1.6</v>
      </c>
    </row>
    <row r="2333" spans="1:5">
      <c r="A2333" s="118">
        <v>433989</v>
      </c>
      <c r="B2333" s="119">
        <v>35</v>
      </c>
      <c r="C2333" s="120">
        <f t="shared" si="73"/>
        <v>97.222222222222229</v>
      </c>
      <c r="D2333" s="119">
        <v>56</v>
      </c>
      <c r="E2333" s="121">
        <f t="shared" si="72"/>
        <v>1.6</v>
      </c>
    </row>
    <row r="2334" spans="1:5">
      <c r="A2334" s="118">
        <v>434073</v>
      </c>
      <c r="B2334" s="119">
        <v>35</v>
      </c>
      <c r="C2334" s="120">
        <f t="shared" si="73"/>
        <v>97.222222222222229</v>
      </c>
      <c r="D2334" s="119">
        <v>56</v>
      </c>
      <c r="E2334" s="121">
        <f t="shared" si="72"/>
        <v>1.6</v>
      </c>
    </row>
    <row r="2335" spans="1:5">
      <c r="A2335" s="118">
        <v>434493</v>
      </c>
      <c r="B2335" s="119">
        <v>35</v>
      </c>
      <c r="C2335" s="120">
        <f t="shared" si="73"/>
        <v>97.222222222222229</v>
      </c>
      <c r="D2335" s="119">
        <v>56</v>
      </c>
      <c r="E2335" s="121">
        <f t="shared" si="72"/>
        <v>1.6</v>
      </c>
    </row>
    <row r="2336" spans="1:5">
      <c r="A2336" s="118">
        <v>434861</v>
      </c>
      <c r="B2336" s="119">
        <v>35</v>
      </c>
      <c r="C2336" s="120">
        <f t="shared" si="73"/>
        <v>97.222222222222229</v>
      </c>
      <c r="D2336" s="119">
        <v>56</v>
      </c>
      <c r="E2336" s="121">
        <f t="shared" si="72"/>
        <v>1.6</v>
      </c>
    </row>
    <row r="2337" spans="1:5">
      <c r="A2337" s="118">
        <v>434973</v>
      </c>
      <c r="B2337" s="119">
        <v>35</v>
      </c>
      <c r="C2337" s="120">
        <f t="shared" si="73"/>
        <v>97.222222222222229</v>
      </c>
      <c r="D2337" s="119">
        <v>56</v>
      </c>
      <c r="E2337" s="121">
        <f t="shared" si="72"/>
        <v>1.6</v>
      </c>
    </row>
    <row r="2338" spans="1:5">
      <c r="A2338" s="118">
        <v>435130</v>
      </c>
      <c r="B2338" s="119">
        <v>35</v>
      </c>
      <c r="C2338" s="120">
        <f t="shared" si="73"/>
        <v>97.222222222222229</v>
      </c>
      <c r="D2338" s="119">
        <v>56</v>
      </c>
      <c r="E2338" s="121">
        <f t="shared" si="72"/>
        <v>1.6</v>
      </c>
    </row>
    <row r="2339" spans="1:5">
      <c r="A2339" s="118">
        <v>431876</v>
      </c>
      <c r="B2339" s="119">
        <v>30</v>
      </c>
      <c r="C2339" s="120">
        <f t="shared" si="73"/>
        <v>83.333333333333329</v>
      </c>
      <c r="D2339" s="119">
        <v>48</v>
      </c>
      <c r="E2339" s="121">
        <f t="shared" si="72"/>
        <v>1.6</v>
      </c>
    </row>
    <row r="2340" spans="1:5">
      <c r="A2340" s="118">
        <v>432197</v>
      </c>
      <c r="B2340" s="119">
        <v>30</v>
      </c>
      <c r="C2340" s="120">
        <f t="shared" si="73"/>
        <v>83.333333333333329</v>
      </c>
      <c r="D2340" s="119">
        <v>48</v>
      </c>
      <c r="E2340" s="121">
        <f t="shared" si="72"/>
        <v>1.6</v>
      </c>
    </row>
    <row r="2341" spans="1:5">
      <c r="A2341" s="118">
        <v>434943</v>
      </c>
      <c r="B2341" s="119">
        <v>30</v>
      </c>
      <c r="C2341" s="120">
        <f t="shared" si="73"/>
        <v>83.333333333333329</v>
      </c>
      <c r="D2341" s="119">
        <v>48</v>
      </c>
      <c r="E2341" s="121">
        <f t="shared" si="72"/>
        <v>1.6</v>
      </c>
    </row>
    <row r="2342" spans="1:5">
      <c r="A2342" s="118">
        <v>434226</v>
      </c>
      <c r="B2342" s="119">
        <v>33</v>
      </c>
      <c r="C2342" s="120">
        <f t="shared" si="73"/>
        <v>91.666666666666671</v>
      </c>
      <c r="D2342" s="119">
        <v>53</v>
      </c>
      <c r="E2342" s="121">
        <f t="shared" si="72"/>
        <v>1.606060606060606</v>
      </c>
    </row>
    <row r="2343" spans="1:5">
      <c r="A2343" s="118">
        <v>434248</v>
      </c>
      <c r="B2343" s="119">
        <v>33</v>
      </c>
      <c r="C2343" s="120">
        <f t="shared" si="73"/>
        <v>91.666666666666671</v>
      </c>
      <c r="D2343" s="119">
        <v>53</v>
      </c>
      <c r="E2343" s="121">
        <f t="shared" si="72"/>
        <v>1.606060606060606</v>
      </c>
    </row>
    <row r="2344" spans="1:5">
      <c r="A2344" s="118">
        <v>431336</v>
      </c>
      <c r="B2344" s="119">
        <v>36</v>
      </c>
      <c r="C2344" s="120">
        <f t="shared" si="73"/>
        <v>100</v>
      </c>
      <c r="D2344" s="119">
        <v>58</v>
      </c>
      <c r="E2344" s="121">
        <f t="shared" si="72"/>
        <v>1.6111111111111112</v>
      </c>
    </row>
    <row r="2345" spans="1:5">
      <c r="A2345" s="118">
        <v>432149</v>
      </c>
      <c r="B2345" s="119">
        <v>36</v>
      </c>
      <c r="C2345" s="120">
        <f t="shared" si="73"/>
        <v>100</v>
      </c>
      <c r="D2345" s="119">
        <v>58</v>
      </c>
      <c r="E2345" s="121">
        <f t="shared" si="72"/>
        <v>1.6111111111111112</v>
      </c>
    </row>
    <row r="2346" spans="1:5">
      <c r="A2346" s="118">
        <v>432248</v>
      </c>
      <c r="B2346" s="119">
        <v>36</v>
      </c>
      <c r="C2346" s="120">
        <f t="shared" si="73"/>
        <v>100</v>
      </c>
      <c r="D2346" s="119">
        <v>58</v>
      </c>
      <c r="E2346" s="121">
        <f t="shared" si="72"/>
        <v>1.6111111111111112</v>
      </c>
    </row>
    <row r="2347" spans="1:5">
      <c r="A2347" s="118">
        <v>432380</v>
      </c>
      <c r="B2347" s="119">
        <v>36</v>
      </c>
      <c r="C2347" s="120">
        <f t="shared" si="73"/>
        <v>100</v>
      </c>
      <c r="D2347" s="119">
        <v>58</v>
      </c>
      <c r="E2347" s="121">
        <f t="shared" si="72"/>
        <v>1.6111111111111112</v>
      </c>
    </row>
    <row r="2348" spans="1:5">
      <c r="A2348" s="118">
        <v>432505</v>
      </c>
      <c r="B2348" s="119">
        <v>36</v>
      </c>
      <c r="C2348" s="120">
        <f t="shared" si="73"/>
        <v>100</v>
      </c>
      <c r="D2348" s="119">
        <v>58</v>
      </c>
      <c r="E2348" s="121">
        <f t="shared" si="72"/>
        <v>1.6111111111111112</v>
      </c>
    </row>
    <row r="2349" spans="1:5">
      <c r="A2349" s="118">
        <v>432624</v>
      </c>
      <c r="B2349" s="119">
        <v>36</v>
      </c>
      <c r="C2349" s="120">
        <f t="shared" si="73"/>
        <v>100</v>
      </c>
      <c r="D2349" s="119">
        <v>58</v>
      </c>
      <c r="E2349" s="121">
        <f t="shared" si="72"/>
        <v>1.6111111111111112</v>
      </c>
    </row>
    <row r="2350" spans="1:5">
      <c r="A2350" s="118">
        <v>432768</v>
      </c>
      <c r="B2350" s="119">
        <v>36</v>
      </c>
      <c r="C2350" s="120">
        <f t="shared" si="73"/>
        <v>100</v>
      </c>
      <c r="D2350" s="119">
        <v>58</v>
      </c>
      <c r="E2350" s="121">
        <f t="shared" si="72"/>
        <v>1.6111111111111112</v>
      </c>
    </row>
    <row r="2351" spans="1:5">
      <c r="A2351" s="118">
        <v>432881</v>
      </c>
      <c r="B2351" s="119">
        <v>36</v>
      </c>
      <c r="C2351" s="120">
        <f t="shared" si="73"/>
        <v>100</v>
      </c>
      <c r="D2351" s="119">
        <v>58</v>
      </c>
      <c r="E2351" s="121">
        <f t="shared" si="72"/>
        <v>1.6111111111111112</v>
      </c>
    </row>
    <row r="2352" spans="1:5">
      <c r="A2352" s="118">
        <v>433232</v>
      </c>
      <c r="B2352" s="119">
        <v>36</v>
      </c>
      <c r="C2352" s="120">
        <f t="shared" si="73"/>
        <v>100</v>
      </c>
      <c r="D2352" s="119">
        <v>58</v>
      </c>
      <c r="E2352" s="121">
        <f t="shared" si="72"/>
        <v>1.6111111111111112</v>
      </c>
    </row>
    <row r="2353" spans="1:5">
      <c r="A2353" s="118">
        <v>433348</v>
      </c>
      <c r="B2353" s="119">
        <v>36</v>
      </c>
      <c r="C2353" s="120">
        <f t="shared" si="73"/>
        <v>100</v>
      </c>
      <c r="D2353" s="119">
        <v>58</v>
      </c>
      <c r="E2353" s="121">
        <f t="shared" si="72"/>
        <v>1.6111111111111112</v>
      </c>
    </row>
    <row r="2354" spans="1:5">
      <c r="A2354" s="118">
        <v>433460</v>
      </c>
      <c r="B2354" s="119">
        <v>36</v>
      </c>
      <c r="C2354" s="120">
        <f t="shared" si="73"/>
        <v>100</v>
      </c>
      <c r="D2354" s="119">
        <v>58</v>
      </c>
      <c r="E2354" s="121">
        <f t="shared" si="72"/>
        <v>1.6111111111111112</v>
      </c>
    </row>
    <row r="2355" spans="1:5">
      <c r="A2355" s="118">
        <v>433502</v>
      </c>
      <c r="B2355" s="119">
        <v>36</v>
      </c>
      <c r="C2355" s="120">
        <f t="shared" si="73"/>
        <v>100</v>
      </c>
      <c r="D2355" s="119">
        <v>58</v>
      </c>
      <c r="E2355" s="121">
        <f t="shared" si="72"/>
        <v>1.6111111111111112</v>
      </c>
    </row>
    <row r="2356" spans="1:5">
      <c r="A2356" s="118">
        <v>433625</v>
      </c>
      <c r="B2356" s="119">
        <v>36</v>
      </c>
      <c r="C2356" s="120">
        <f t="shared" si="73"/>
        <v>100</v>
      </c>
      <c r="D2356" s="119">
        <v>58</v>
      </c>
      <c r="E2356" s="121">
        <f t="shared" si="72"/>
        <v>1.6111111111111112</v>
      </c>
    </row>
    <row r="2357" spans="1:5">
      <c r="A2357" s="118">
        <v>433857</v>
      </c>
      <c r="B2357" s="119">
        <v>36</v>
      </c>
      <c r="C2357" s="120">
        <f t="shared" si="73"/>
        <v>100</v>
      </c>
      <c r="D2357" s="119">
        <v>58</v>
      </c>
      <c r="E2357" s="121">
        <f t="shared" si="72"/>
        <v>1.6111111111111112</v>
      </c>
    </row>
    <row r="2358" spans="1:5">
      <c r="A2358" s="118">
        <v>434404</v>
      </c>
      <c r="B2358" s="119">
        <v>36</v>
      </c>
      <c r="C2358" s="120">
        <f t="shared" si="73"/>
        <v>100</v>
      </c>
      <c r="D2358" s="119">
        <v>58</v>
      </c>
      <c r="E2358" s="121">
        <f t="shared" si="72"/>
        <v>1.6111111111111112</v>
      </c>
    </row>
    <row r="2359" spans="1:5">
      <c r="A2359" s="118">
        <v>434443</v>
      </c>
      <c r="B2359" s="119">
        <v>36</v>
      </c>
      <c r="C2359" s="120">
        <f t="shared" si="73"/>
        <v>100</v>
      </c>
      <c r="D2359" s="119">
        <v>58</v>
      </c>
      <c r="E2359" s="121">
        <f t="shared" si="72"/>
        <v>1.6111111111111112</v>
      </c>
    </row>
    <row r="2360" spans="1:5">
      <c r="A2360" s="118">
        <v>434673</v>
      </c>
      <c r="B2360" s="119">
        <v>36</v>
      </c>
      <c r="C2360" s="120">
        <f t="shared" si="73"/>
        <v>100</v>
      </c>
      <c r="D2360" s="119">
        <v>58</v>
      </c>
      <c r="E2360" s="121">
        <f t="shared" si="72"/>
        <v>1.6111111111111112</v>
      </c>
    </row>
    <row r="2361" spans="1:5">
      <c r="A2361" s="118">
        <v>435287</v>
      </c>
      <c r="B2361" s="119">
        <v>36</v>
      </c>
      <c r="C2361" s="120">
        <f t="shared" si="73"/>
        <v>100</v>
      </c>
      <c r="D2361" s="119">
        <v>58</v>
      </c>
      <c r="E2361" s="121">
        <f t="shared" si="72"/>
        <v>1.6111111111111112</v>
      </c>
    </row>
    <row r="2362" spans="1:5">
      <c r="A2362" s="118">
        <v>432150</v>
      </c>
      <c r="B2362" s="119">
        <v>31</v>
      </c>
      <c r="C2362" s="120">
        <f t="shared" si="73"/>
        <v>86.111111111111114</v>
      </c>
      <c r="D2362" s="119">
        <v>50</v>
      </c>
      <c r="E2362" s="121">
        <f t="shared" si="72"/>
        <v>1.6129032258064515</v>
      </c>
    </row>
    <row r="2363" spans="1:5">
      <c r="A2363" s="118">
        <v>435078</v>
      </c>
      <c r="B2363" s="119">
        <v>31</v>
      </c>
      <c r="C2363" s="120">
        <f t="shared" si="73"/>
        <v>86.111111111111114</v>
      </c>
      <c r="D2363" s="119">
        <v>50</v>
      </c>
      <c r="E2363" s="121">
        <f t="shared" si="72"/>
        <v>1.6129032258064515</v>
      </c>
    </row>
    <row r="2364" spans="1:5">
      <c r="A2364" s="118">
        <v>431366</v>
      </c>
      <c r="B2364" s="119">
        <v>34</v>
      </c>
      <c r="C2364" s="120">
        <f t="shared" si="73"/>
        <v>94.444444444444443</v>
      </c>
      <c r="D2364" s="119">
        <v>55</v>
      </c>
      <c r="E2364" s="121">
        <f t="shared" si="72"/>
        <v>1.6176470588235294</v>
      </c>
    </row>
    <row r="2365" spans="1:5">
      <c r="A2365" s="118">
        <v>433452</v>
      </c>
      <c r="B2365" s="119">
        <v>34</v>
      </c>
      <c r="C2365" s="120">
        <f t="shared" si="73"/>
        <v>94.444444444444443</v>
      </c>
      <c r="D2365" s="119">
        <v>55</v>
      </c>
      <c r="E2365" s="121">
        <f t="shared" si="72"/>
        <v>1.6176470588235294</v>
      </c>
    </row>
    <row r="2366" spans="1:5">
      <c r="A2366" s="118">
        <v>434114</v>
      </c>
      <c r="B2366" s="119">
        <v>34</v>
      </c>
      <c r="C2366" s="120">
        <f t="shared" si="73"/>
        <v>94.444444444444443</v>
      </c>
      <c r="D2366" s="119">
        <v>55</v>
      </c>
      <c r="E2366" s="121">
        <f t="shared" si="72"/>
        <v>1.6176470588235294</v>
      </c>
    </row>
    <row r="2367" spans="1:5">
      <c r="A2367" s="118">
        <v>435167</v>
      </c>
      <c r="B2367" s="119">
        <v>34</v>
      </c>
      <c r="C2367" s="120">
        <f t="shared" si="73"/>
        <v>94.444444444444443</v>
      </c>
      <c r="D2367" s="119">
        <v>55</v>
      </c>
      <c r="E2367" s="121">
        <f t="shared" si="72"/>
        <v>1.6176470588235294</v>
      </c>
    </row>
    <row r="2368" spans="1:5">
      <c r="A2368" s="118">
        <v>431643</v>
      </c>
      <c r="B2368" s="119">
        <v>29</v>
      </c>
      <c r="C2368" s="120">
        <f t="shared" si="73"/>
        <v>80.555555555555557</v>
      </c>
      <c r="D2368" s="119">
        <v>47</v>
      </c>
      <c r="E2368" s="121">
        <f t="shared" si="72"/>
        <v>1.6206896551724137</v>
      </c>
    </row>
    <row r="2369" spans="1:5">
      <c r="A2369" s="118">
        <v>434972</v>
      </c>
      <c r="B2369" s="119">
        <v>29</v>
      </c>
      <c r="C2369" s="120">
        <f t="shared" si="73"/>
        <v>80.555555555555557</v>
      </c>
      <c r="D2369" s="119">
        <v>47</v>
      </c>
      <c r="E2369" s="121">
        <f t="shared" si="72"/>
        <v>1.6206896551724137</v>
      </c>
    </row>
    <row r="2370" spans="1:5">
      <c r="A2370" s="118">
        <v>434611</v>
      </c>
      <c r="B2370" s="119">
        <v>32</v>
      </c>
      <c r="C2370" s="120">
        <f t="shared" si="73"/>
        <v>88.888888888888886</v>
      </c>
      <c r="D2370" s="119">
        <v>52</v>
      </c>
      <c r="E2370" s="121">
        <f t="shared" si="72"/>
        <v>1.625</v>
      </c>
    </row>
    <row r="2371" spans="1:5">
      <c r="A2371" s="118">
        <v>432034</v>
      </c>
      <c r="B2371" s="119">
        <v>35</v>
      </c>
      <c r="C2371" s="120">
        <f t="shared" si="73"/>
        <v>97.222222222222229</v>
      </c>
      <c r="D2371" s="119">
        <v>57</v>
      </c>
      <c r="E2371" s="121">
        <f t="shared" si="72"/>
        <v>1.6285714285714286</v>
      </c>
    </row>
    <row r="2372" spans="1:5">
      <c r="A2372" s="118">
        <v>432280</v>
      </c>
      <c r="B2372" s="119">
        <v>35</v>
      </c>
      <c r="C2372" s="120">
        <f t="shared" si="73"/>
        <v>97.222222222222229</v>
      </c>
      <c r="D2372" s="119">
        <v>57</v>
      </c>
      <c r="E2372" s="121">
        <f t="shared" ref="E2372:E2435" si="74">D2372/B2372</f>
        <v>1.6285714285714286</v>
      </c>
    </row>
    <row r="2373" spans="1:5">
      <c r="A2373" s="118">
        <v>433517</v>
      </c>
      <c r="B2373" s="119">
        <v>35</v>
      </c>
      <c r="C2373" s="120">
        <f t="shared" ref="C2373:C2436" si="75">B2373*100/36</f>
        <v>97.222222222222229</v>
      </c>
      <c r="D2373" s="119">
        <v>57</v>
      </c>
      <c r="E2373" s="121">
        <f t="shared" si="74"/>
        <v>1.6285714285714286</v>
      </c>
    </row>
    <row r="2374" spans="1:5">
      <c r="A2374" s="118">
        <v>435027</v>
      </c>
      <c r="B2374" s="119">
        <v>35</v>
      </c>
      <c r="C2374" s="120">
        <f t="shared" si="75"/>
        <v>97.222222222222229</v>
      </c>
      <c r="D2374" s="119">
        <v>57</v>
      </c>
      <c r="E2374" s="121">
        <f t="shared" si="74"/>
        <v>1.6285714285714286</v>
      </c>
    </row>
    <row r="2375" spans="1:5">
      <c r="A2375" s="118">
        <v>432396</v>
      </c>
      <c r="B2375" s="119">
        <v>30</v>
      </c>
      <c r="C2375" s="120">
        <f t="shared" si="75"/>
        <v>83.333333333333329</v>
      </c>
      <c r="D2375" s="119">
        <v>49</v>
      </c>
      <c r="E2375" s="121">
        <f t="shared" si="74"/>
        <v>1.6333333333333333</v>
      </c>
    </row>
    <row r="2376" spans="1:5">
      <c r="A2376" s="118">
        <v>434428</v>
      </c>
      <c r="B2376" s="119">
        <v>30</v>
      </c>
      <c r="C2376" s="120">
        <f t="shared" si="75"/>
        <v>83.333333333333329</v>
      </c>
      <c r="D2376" s="119">
        <v>49</v>
      </c>
      <c r="E2376" s="121">
        <f t="shared" si="74"/>
        <v>1.6333333333333333</v>
      </c>
    </row>
    <row r="2377" spans="1:5">
      <c r="A2377" s="118">
        <v>434431</v>
      </c>
      <c r="B2377" s="119">
        <v>30</v>
      </c>
      <c r="C2377" s="120">
        <f t="shared" si="75"/>
        <v>83.333333333333329</v>
      </c>
      <c r="D2377" s="119">
        <v>49</v>
      </c>
      <c r="E2377" s="121">
        <f t="shared" si="74"/>
        <v>1.6333333333333333</v>
      </c>
    </row>
    <row r="2378" spans="1:5">
      <c r="A2378" s="118">
        <v>431494</v>
      </c>
      <c r="B2378" s="119">
        <v>33</v>
      </c>
      <c r="C2378" s="120">
        <f t="shared" si="75"/>
        <v>91.666666666666671</v>
      </c>
      <c r="D2378" s="119">
        <v>54</v>
      </c>
      <c r="E2378" s="121">
        <f t="shared" si="74"/>
        <v>1.6363636363636365</v>
      </c>
    </row>
    <row r="2379" spans="1:5">
      <c r="A2379" s="118">
        <v>431159</v>
      </c>
      <c r="B2379" s="119">
        <v>36</v>
      </c>
      <c r="C2379" s="120">
        <f t="shared" si="75"/>
        <v>100</v>
      </c>
      <c r="D2379" s="119">
        <v>59</v>
      </c>
      <c r="E2379" s="121">
        <f t="shared" si="74"/>
        <v>1.6388888888888888</v>
      </c>
    </row>
    <row r="2380" spans="1:5">
      <c r="A2380" s="118">
        <v>431192</v>
      </c>
      <c r="B2380" s="119">
        <v>36</v>
      </c>
      <c r="C2380" s="120">
        <f t="shared" si="75"/>
        <v>100</v>
      </c>
      <c r="D2380" s="119">
        <v>59</v>
      </c>
      <c r="E2380" s="121">
        <f t="shared" si="74"/>
        <v>1.6388888888888888</v>
      </c>
    </row>
    <row r="2381" spans="1:5">
      <c r="A2381" s="118">
        <v>431586</v>
      </c>
      <c r="B2381" s="119">
        <v>36</v>
      </c>
      <c r="C2381" s="120">
        <f t="shared" si="75"/>
        <v>100</v>
      </c>
      <c r="D2381" s="119">
        <v>59</v>
      </c>
      <c r="E2381" s="121">
        <f t="shared" si="74"/>
        <v>1.6388888888888888</v>
      </c>
    </row>
    <row r="2382" spans="1:5">
      <c r="A2382" s="118">
        <v>432008</v>
      </c>
      <c r="B2382" s="119">
        <v>36</v>
      </c>
      <c r="C2382" s="120">
        <f t="shared" si="75"/>
        <v>100</v>
      </c>
      <c r="D2382" s="119">
        <v>59</v>
      </c>
      <c r="E2382" s="121">
        <f t="shared" si="74"/>
        <v>1.6388888888888888</v>
      </c>
    </row>
    <row r="2383" spans="1:5">
      <c r="A2383" s="118">
        <v>432158</v>
      </c>
      <c r="B2383" s="119">
        <v>36</v>
      </c>
      <c r="C2383" s="120">
        <f t="shared" si="75"/>
        <v>100</v>
      </c>
      <c r="D2383" s="119">
        <v>59</v>
      </c>
      <c r="E2383" s="121">
        <f t="shared" si="74"/>
        <v>1.6388888888888888</v>
      </c>
    </row>
    <row r="2384" spans="1:5">
      <c r="A2384" s="118">
        <v>432383</v>
      </c>
      <c r="B2384" s="119">
        <v>36</v>
      </c>
      <c r="C2384" s="120">
        <f t="shared" si="75"/>
        <v>100</v>
      </c>
      <c r="D2384" s="119">
        <v>59</v>
      </c>
      <c r="E2384" s="121">
        <f t="shared" si="74"/>
        <v>1.6388888888888888</v>
      </c>
    </row>
    <row r="2385" spans="1:5">
      <c r="A2385" s="118">
        <v>432550</v>
      </c>
      <c r="B2385" s="119">
        <v>36</v>
      </c>
      <c r="C2385" s="120">
        <f t="shared" si="75"/>
        <v>100</v>
      </c>
      <c r="D2385" s="119">
        <v>59</v>
      </c>
      <c r="E2385" s="121">
        <f t="shared" si="74"/>
        <v>1.6388888888888888</v>
      </c>
    </row>
    <row r="2386" spans="1:5">
      <c r="A2386" s="118">
        <v>432561</v>
      </c>
      <c r="B2386" s="119">
        <v>36</v>
      </c>
      <c r="C2386" s="120">
        <f t="shared" si="75"/>
        <v>100</v>
      </c>
      <c r="D2386" s="119">
        <v>59</v>
      </c>
      <c r="E2386" s="121">
        <f t="shared" si="74"/>
        <v>1.6388888888888888</v>
      </c>
    </row>
    <row r="2387" spans="1:5">
      <c r="A2387" s="118">
        <v>432700</v>
      </c>
      <c r="B2387" s="119">
        <v>36</v>
      </c>
      <c r="C2387" s="120">
        <f t="shared" si="75"/>
        <v>100</v>
      </c>
      <c r="D2387" s="119">
        <v>59</v>
      </c>
      <c r="E2387" s="121">
        <f t="shared" si="74"/>
        <v>1.6388888888888888</v>
      </c>
    </row>
    <row r="2388" spans="1:5">
      <c r="A2388" s="118">
        <v>432902</v>
      </c>
      <c r="B2388" s="119">
        <v>36</v>
      </c>
      <c r="C2388" s="120">
        <f t="shared" si="75"/>
        <v>100</v>
      </c>
      <c r="D2388" s="119">
        <v>59</v>
      </c>
      <c r="E2388" s="121">
        <f t="shared" si="74"/>
        <v>1.6388888888888888</v>
      </c>
    </row>
    <row r="2389" spans="1:5">
      <c r="A2389" s="118">
        <v>433441</v>
      </c>
      <c r="B2389" s="119">
        <v>36</v>
      </c>
      <c r="C2389" s="120">
        <f t="shared" si="75"/>
        <v>100</v>
      </c>
      <c r="D2389" s="119">
        <v>59</v>
      </c>
      <c r="E2389" s="121">
        <f t="shared" si="74"/>
        <v>1.6388888888888888</v>
      </c>
    </row>
    <row r="2390" spans="1:5">
      <c r="A2390" s="118">
        <v>433744</v>
      </c>
      <c r="B2390" s="119">
        <v>36</v>
      </c>
      <c r="C2390" s="120">
        <f t="shared" si="75"/>
        <v>100</v>
      </c>
      <c r="D2390" s="119">
        <v>59</v>
      </c>
      <c r="E2390" s="121">
        <f t="shared" si="74"/>
        <v>1.6388888888888888</v>
      </c>
    </row>
    <row r="2391" spans="1:5">
      <c r="A2391" s="118">
        <v>433811</v>
      </c>
      <c r="B2391" s="119">
        <v>36</v>
      </c>
      <c r="C2391" s="120">
        <f t="shared" si="75"/>
        <v>100</v>
      </c>
      <c r="D2391" s="119">
        <v>59</v>
      </c>
      <c r="E2391" s="121">
        <f t="shared" si="74"/>
        <v>1.6388888888888888</v>
      </c>
    </row>
    <row r="2392" spans="1:5">
      <c r="A2392" s="118">
        <v>433932</v>
      </c>
      <c r="B2392" s="119">
        <v>36</v>
      </c>
      <c r="C2392" s="120">
        <f t="shared" si="75"/>
        <v>100</v>
      </c>
      <c r="D2392" s="119">
        <v>59</v>
      </c>
      <c r="E2392" s="121">
        <f t="shared" si="74"/>
        <v>1.6388888888888888</v>
      </c>
    </row>
    <row r="2393" spans="1:5">
      <c r="A2393" s="118">
        <v>433941</v>
      </c>
      <c r="B2393" s="119">
        <v>36</v>
      </c>
      <c r="C2393" s="120">
        <f t="shared" si="75"/>
        <v>100</v>
      </c>
      <c r="D2393" s="119">
        <v>59</v>
      </c>
      <c r="E2393" s="121">
        <f t="shared" si="74"/>
        <v>1.6388888888888888</v>
      </c>
    </row>
    <row r="2394" spans="1:5">
      <c r="A2394" s="118">
        <v>433975</v>
      </c>
      <c r="B2394" s="119">
        <v>36</v>
      </c>
      <c r="C2394" s="120">
        <f t="shared" si="75"/>
        <v>100</v>
      </c>
      <c r="D2394" s="119">
        <v>59</v>
      </c>
      <c r="E2394" s="121">
        <f t="shared" si="74"/>
        <v>1.6388888888888888</v>
      </c>
    </row>
    <row r="2395" spans="1:5">
      <c r="A2395" s="118">
        <v>434129</v>
      </c>
      <c r="B2395" s="119">
        <v>36</v>
      </c>
      <c r="C2395" s="120">
        <f t="shared" si="75"/>
        <v>100</v>
      </c>
      <c r="D2395" s="119">
        <v>59</v>
      </c>
      <c r="E2395" s="121">
        <f t="shared" si="74"/>
        <v>1.6388888888888888</v>
      </c>
    </row>
    <row r="2396" spans="1:5">
      <c r="A2396" s="118">
        <v>434208</v>
      </c>
      <c r="B2396" s="119">
        <v>36</v>
      </c>
      <c r="C2396" s="120">
        <f t="shared" si="75"/>
        <v>100</v>
      </c>
      <c r="D2396" s="119">
        <v>59</v>
      </c>
      <c r="E2396" s="121">
        <f t="shared" si="74"/>
        <v>1.6388888888888888</v>
      </c>
    </row>
    <row r="2397" spans="1:5">
      <c r="A2397" s="118">
        <v>434654</v>
      </c>
      <c r="B2397" s="119">
        <v>36</v>
      </c>
      <c r="C2397" s="120">
        <f t="shared" si="75"/>
        <v>100</v>
      </c>
      <c r="D2397" s="119">
        <v>59</v>
      </c>
      <c r="E2397" s="121">
        <f t="shared" si="74"/>
        <v>1.6388888888888888</v>
      </c>
    </row>
    <row r="2398" spans="1:5">
      <c r="A2398" s="118">
        <v>434911</v>
      </c>
      <c r="B2398" s="119">
        <v>36</v>
      </c>
      <c r="C2398" s="120">
        <f t="shared" si="75"/>
        <v>100</v>
      </c>
      <c r="D2398" s="119">
        <v>59</v>
      </c>
      <c r="E2398" s="121">
        <f t="shared" si="74"/>
        <v>1.6388888888888888</v>
      </c>
    </row>
    <row r="2399" spans="1:5">
      <c r="A2399" s="118">
        <v>434953</v>
      </c>
      <c r="B2399" s="119">
        <v>36</v>
      </c>
      <c r="C2399" s="120">
        <f t="shared" si="75"/>
        <v>100</v>
      </c>
      <c r="D2399" s="119">
        <v>59</v>
      </c>
      <c r="E2399" s="121">
        <f t="shared" si="74"/>
        <v>1.6388888888888888</v>
      </c>
    </row>
    <row r="2400" spans="1:5">
      <c r="A2400" s="118">
        <v>435128</v>
      </c>
      <c r="B2400" s="119">
        <v>36</v>
      </c>
      <c r="C2400" s="120">
        <f t="shared" si="75"/>
        <v>100</v>
      </c>
      <c r="D2400" s="119">
        <v>59</v>
      </c>
      <c r="E2400" s="121">
        <f t="shared" si="74"/>
        <v>1.6388888888888888</v>
      </c>
    </row>
    <row r="2401" spans="1:5">
      <c r="A2401" s="118">
        <v>431503</v>
      </c>
      <c r="B2401" s="119">
        <v>34</v>
      </c>
      <c r="C2401" s="120">
        <f t="shared" si="75"/>
        <v>94.444444444444443</v>
      </c>
      <c r="D2401" s="119">
        <v>56</v>
      </c>
      <c r="E2401" s="121">
        <f t="shared" si="74"/>
        <v>1.6470588235294117</v>
      </c>
    </row>
    <row r="2402" spans="1:5">
      <c r="A2402" s="118">
        <v>431964</v>
      </c>
      <c r="B2402" s="119">
        <v>34</v>
      </c>
      <c r="C2402" s="120">
        <f t="shared" si="75"/>
        <v>94.444444444444443</v>
      </c>
      <c r="D2402" s="119">
        <v>56</v>
      </c>
      <c r="E2402" s="121">
        <f t="shared" si="74"/>
        <v>1.6470588235294117</v>
      </c>
    </row>
    <row r="2403" spans="1:5">
      <c r="A2403" s="118">
        <v>432184</v>
      </c>
      <c r="B2403" s="119">
        <v>34</v>
      </c>
      <c r="C2403" s="120">
        <f t="shared" si="75"/>
        <v>94.444444444444443</v>
      </c>
      <c r="D2403" s="119">
        <v>56</v>
      </c>
      <c r="E2403" s="121">
        <f t="shared" si="74"/>
        <v>1.6470588235294117</v>
      </c>
    </row>
    <row r="2404" spans="1:5">
      <c r="A2404" s="118">
        <v>432121</v>
      </c>
      <c r="B2404" s="119">
        <v>29</v>
      </c>
      <c r="C2404" s="120">
        <f t="shared" si="75"/>
        <v>80.555555555555557</v>
      </c>
      <c r="D2404" s="119">
        <v>48</v>
      </c>
      <c r="E2404" s="121">
        <f t="shared" si="74"/>
        <v>1.6551724137931034</v>
      </c>
    </row>
    <row r="2405" spans="1:5">
      <c r="A2405" s="118">
        <v>432854</v>
      </c>
      <c r="B2405" s="119">
        <v>29</v>
      </c>
      <c r="C2405" s="120">
        <f t="shared" si="75"/>
        <v>80.555555555555557</v>
      </c>
      <c r="D2405" s="119">
        <v>48</v>
      </c>
      <c r="E2405" s="121">
        <f t="shared" si="74"/>
        <v>1.6551724137931034</v>
      </c>
    </row>
    <row r="2406" spans="1:5">
      <c r="A2406" s="118">
        <v>435052</v>
      </c>
      <c r="B2406" s="119">
        <v>32</v>
      </c>
      <c r="C2406" s="120">
        <f t="shared" si="75"/>
        <v>88.888888888888886</v>
      </c>
      <c r="D2406" s="119">
        <v>53</v>
      </c>
      <c r="E2406" s="121">
        <f t="shared" si="74"/>
        <v>1.65625</v>
      </c>
    </row>
    <row r="2407" spans="1:5">
      <c r="A2407" s="118">
        <v>431320</v>
      </c>
      <c r="B2407" s="119">
        <v>35</v>
      </c>
      <c r="C2407" s="120">
        <f t="shared" si="75"/>
        <v>97.222222222222229</v>
      </c>
      <c r="D2407" s="119">
        <v>58</v>
      </c>
      <c r="E2407" s="121">
        <f t="shared" si="74"/>
        <v>1.6571428571428573</v>
      </c>
    </row>
    <row r="2408" spans="1:5">
      <c r="A2408" s="118">
        <v>431551</v>
      </c>
      <c r="B2408" s="119">
        <v>35</v>
      </c>
      <c r="C2408" s="120">
        <f t="shared" si="75"/>
        <v>97.222222222222229</v>
      </c>
      <c r="D2408" s="119">
        <v>58</v>
      </c>
      <c r="E2408" s="121">
        <f t="shared" si="74"/>
        <v>1.6571428571428573</v>
      </c>
    </row>
    <row r="2409" spans="1:5">
      <c r="A2409" s="118">
        <v>431936</v>
      </c>
      <c r="B2409" s="119">
        <v>35</v>
      </c>
      <c r="C2409" s="120">
        <f t="shared" si="75"/>
        <v>97.222222222222229</v>
      </c>
      <c r="D2409" s="119">
        <v>58</v>
      </c>
      <c r="E2409" s="121">
        <f t="shared" si="74"/>
        <v>1.6571428571428573</v>
      </c>
    </row>
    <row r="2410" spans="1:5">
      <c r="A2410" s="118">
        <v>432136</v>
      </c>
      <c r="B2410" s="119">
        <v>35</v>
      </c>
      <c r="C2410" s="120">
        <f t="shared" si="75"/>
        <v>97.222222222222229</v>
      </c>
      <c r="D2410" s="119">
        <v>58</v>
      </c>
      <c r="E2410" s="121">
        <f t="shared" si="74"/>
        <v>1.6571428571428573</v>
      </c>
    </row>
    <row r="2411" spans="1:5">
      <c r="A2411" s="118">
        <v>433729</v>
      </c>
      <c r="B2411" s="119">
        <v>35</v>
      </c>
      <c r="C2411" s="120">
        <f t="shared" si="75"/>
        <v>97.222222222222229</v>
      </c>
      <c r="D2411" s="119">
        <v>58</v>
      </c>
      <c r="E2411" s="121">
        <f t="shared" si="74"/>
        <v>1.6571428571428573</v>
      </c>
    </row>
    <row r="2412" spans="1:5">
      <c r="A2412" s="118">
        <v>432097</v>
      </c>
      <c r="B2412" s="119">
        <v>36</v>
      </c>
      <c r="C2412" s="120">
        <f t="shared" si="75"/>
        <v>100</v>
      </c>
      <c r="D2412" s="119">
        <v>60</v>
      </c>
      <c r="E2412" s="121">
        <f t="shared" si="74"/>
        <v>1.6666666666666667</v>
      </c>
    </row>
    <row r="2413" spans="1:5">
      <c r="A2413" s="118">
        <v>432246</v>
      </c>
      <c r="B2413" s="119">
        <v>36</v>
      </c>
      <c r="C2413" s="120">
        <f t="shared" si="75"/>
        <v>100</v>
      </c>
      <c r="D2413" s="119">
        <v>60</v>
      </c>
      <c r="E2413" s="121">
        <f t="shared" si="74"/>
        <v>1.6666666666666667</v>
      </c>
    </row>
    <row r="2414" spans="1:5">
      <c r="A2414" s="118">
        <v>432377</v>
      </c>
      <c r="B2414" s="119">
        <v>36</v>
      </c>
      <c r="C2414" s="120">
        <f t="shared" si="75"/>
        <v>100</v>
      </c>
      <c r="D2414" s="119">
        <v>60</v>
      </c>
      <c r="E2414" s="121">
        <f t="shared" si="74"/>
        <v>1.6666666666666667</v>
      </c>
    </row>
    <row r="2415" spans="1:5">
      <c r="A2415" s="118">
        <v>432563</v>
      </c>
      <c r="B2415" s="119">
        <v>36</v>
      </c>
      <c r="C2415" s="120">
        <f t="shared" si="75"/>
        <v>100</v>
      </c>
      <c r="D2415" s="119">
        <v>60</v>
      </c>
      <c r="E2415" s="121">
        <f t="shared" si="74"/>
        <v>1.6666666666666667</v>
      </c>
    </row>
    <row r="2416" spans="1:5">
      <c r="A2416" s="118">
        <v>433117</v>
      </c>
      <c r="B2416" s="119">
        <v>36</v>
      </c>
      <c r="C2416" s="120">
        <f t="shared" si="75"/>
        <v>100</v>
      </c>
      <c r="D2416" s="119">
        <v>60</v>
      </c>
      <c r="E2416" s="121">
        <f t="shared" si="74"/>
        <v>1.6666666666666667</v>
      </c>
    </row>
    <row r="2417" spans="1:5">
      <c r="A2417" s="118">
        <v>433123</v>
      </c>
      <c r="B2417" s="119">
        <v>36</v>
      </c>
      <c r="C2417" s="120">
        <f t="shared" si="75"/>
        <v>100</v>
      </c>
      <c r="D2417" s="119">
        <v>60</v>
      </c>
      <c r="E2417" s="121">
        <f t="shared" si="74"/>
        <v>1.6666666666666667</v>
      </c>
    </row>
    <row r="2418" spans="1:5">
      <c r="A2418" s="118">
        <v>433532</v>
      </c>
      <c r="B2418" s="119">
        <v>36</v>
      </c>
      <c r="C2418" s="120">
        <f t="shared" si="75"/>
        <v>100</v>
      </c>
      <c r="D2418" s="119">
        <v>60</v>
      </c>
      <c r="E2418" s="121">
        <f t="shared" si="74"/>
        <v>1.6666666666666667</v>
      </c>
    </row>
    <row r="2419" spans="1:5">
      <c r="A2419" s="118">
        <v>433543</v>
      </c>
      <c r="B2419" s="119">
        <v>36</v>
      </c>
      <c r="C2419" s="120">
        <f t="shared" si="75"/>
        <v>100</v>
      </c>
      <c r="D2419" s="119">
        <v>60</v>
      </c>
      <c r="E2419" s="121">
        <f t="shared" si="74"/>
        <v>1.6666666666666667</v>
      </c>
    </row>
    <row r="2420" spans="1:5">
      <c r="A2420" s="118">
        <v>433910</v>
      </c>
      <c r="B2420" s="119">
        <v>36</v>
      </c>
      <c r="C2420" s="120">
        <f t="shared" si="75"/>
        <v>100</v>
      </c>
      <c r="D2420" s="119">
        <v>60</v>
      </c>
      <c r="E2420" s="121">
        <f t="shared" si="74"/>
        <v>1.6666666666666667</v>
      </c>
    </row>
    <row r="2421" spans="1:5">
      <c r="A2421" s="118">
        <v>434016</v>
      </c>
      <c r="B2421" s="119">
        <v>36</v>
      </c>
      <c r="C2421" s="120">
        <f t="shared" si="75"/>
        <v>100</v>
      </c>
      <c r="D2421" s="119">
        <v>60</v>
      </c>
      <c r="E2421" s="121">
        <f t="shared" si="74"/>
        <v>1.6666666666666667</v>
      </c>
    </row>
    <row r="2422" spans="1:5">
      <c r="A2422" s="118">
        <v>434029</v>
      </c>
      <c r="B2422" s="119">
        <v>36</v>
      </c>
      <c r="C2422" s="120">
        <f t="shared" si="75"/>
        <v>100</v>
      </c>
      <c r="D2422" s="119">
        <v>60</v>
      </c>
      <c r="E2422" s="121">
        <f t="shared" si="74"/>
        <v>1.6666666666666667</v>
      </c>
    </row>
    <row r="2423" spans="1:5">
      <c r="A2423" s="118">
        <v>434097</v>
      </c>
      <c r="B2423" s="119">
        <v>36</v>
      </c>
      <c r="C2423" s="120">
        <f t="shared" si="75"/>
        <v>100</v>
      </c>
      <c r="D2423" s="119">
        <v>60</v>
      </c>
      <c r="E2423" s="121">
        <f t="shared" si="74"/>
        <v>1.6666666666666667</v>
      </c>
    </row>
    <row r="2424" spans="1:5">
      <c r="A2424" s="118">
        <v>434198</v>
      </c>
      <c r="B2424" s="119">
        <v>36</v>
      </c>
      <c r="C2424" s="120">
        <f t="shared" si="75"/>
        <v>100</v>
      </c>
      <c r="D2424" s="119">
        <v>60</v>
      </c>
      <c r="E2424" s="121">
        <f t="shared" si="74"/>
        <v>1.6666666666666667</v>
      </c>
    </row>
    <row r="2425" spans="1:5">
      <c r="A2425" s="118">
        <v>434444</v>
      </c>
      <c r="B2425" s="119">
        <v>36</v>
      </c>
      <c r="C2425" s="120">
        <f t="shared" si="75"/>
        <v>100</v>
      </c>
      <c r="D2425" s="119">
        <v>60</v>
      </c>
      <c r="E2425" s="121">
        <f t="shared" si="74"/>
        <v>1.6666666666666667</v>
      </c>
    </row>
    <row r="2426" spans="1:5">
      <c r="A2426" s="118">
        <v>434730</v>
      </c>
      <c r="B2426" s="119">
        <v>36</v>
      </c>
      <c r="C2426" s="120">
        <f t="shared" si="75"/>
        <v>100</v>
      </c>
      <c r="D2426" s="119">
        <v>60</v>
      </c>
      <c r="E2426" s="121">
        <f t="shared" si="74"/>
        <v>1.6666666666666667</v>
      </c>
    </row>
    <row r="2427" spans="1:5">
      <c r="A2427" s="118">
        <v>434787</v>
      </c>
      <c r="B2427" s="119">
        <v>36</v>
      </c>
      <c r="C2427" s="120">
        <f t="shared" si="75"/>
        <v>100</v>
      </c>
      <c r="D2427" s="119">
        <v>60</v>
      </c>
      <c r="E2427" s="121">
        <f t="shared" si="74"/>
        <v>1.6666666666666667</v>
      </c>
    </row>
    <row r="2428" spans="1:5">
      <c r="A2428" s="118">
        <v>434913</v>
      </c>
      <c r="B2428" s="119">
        <v>36</v>
      </c>
      <c r="C2428" s="120">
        <f t="shared" si="75"/>
        <v>100</v>
      </c>
      <c r="D2428" s="119">
        <v>60</v>
      </c>
      <c r="E2428" s="121">
        <f t="shared" si="74"/>
        <v>1.6666666666666667</v>
      </c>
    </row>
    <row r="2429" spans="1:5">
      <c r="A2429" s="118">
        <v>435177</v>
      </c>
      <c r="B2429" s="119">
        <v>36</v>
      </c>
      <c r="C2429" s="120">
        <f t="shared" si="75"/>
        <v>100</v>
      </c>
      <c r="D2429" s="119">
        <v>60</v>
      </c>
      <c r="E2429" s="121">
        <f t="shared" si="74"/>
        <v>1.6666666666666667</v>
      </c>
    </row>
    <row r="2430" spans="1:5">
      <c r="A2430" s="118">
        <v>435298</v>
      </c>
      <c r="B2430" s="119">
        <v>36</v>
      </c>
      <c r="C2430" s="120">
        <f t="shared" si="75"/>
        <v>100</v>
      </c>
      <c r="D2430" s="119">
        <v>60</v>
      </c>
      <c r="E2430" s="121">
        <f t="shared" si="74"/>
        <v>1.6666666666666667</v>
      </c>
    </row>
    <row r="2431" spans="1:5">
      <c r="A2431" s="118">
        <v>431411</v>
      </c>
      <c r="B2431" s="119">
        <v>33</v>
      </c>
      <c r="C2431" s="120">
        <f t="shared" si="75"/>
        <v>91.666666666666671</v>
      </c>
      <c r="D2431" s="119">
        <v>55</v>
      </c>
      <c r="E2431" s="121">
        <f t="shared" si="74"/>
        <v>1.6666666666666667</v>
      </c>
    </row>
    <row r="2432" spans="1:5">
      <c r="A2432" s="118">
        <v>431726</v>
      </c>
      <c r="B2432" s="119">
        <v>33</v>
      </c>
      <c r="C2432" s="120">
        <f t="shared" si="75"/>
        <v>91.666666666666671</v>
      </c>
      <c r="D2432" s="119">
        <v>55</v>
      </c>
      <c r="E2432" s="121">
        <f t="shared" si="74"/>
        <v>1.6666666666666667</v>
      </c>
    </row>
    <row r="2433" spans="1:5">
      <c r="A2433" s="118">
        <v>434603</v>
      </c>
      <c r="B2433" s="119">
        <v>30</v>
      </c>
      <c r="C2433" s="120">
        <f t="shared" si="75"/>
        <v>83.333333333333329</v>
      </c>
      <c r="D2433" s="119">
        <v>50</v>
      </c>
      <c r="E2433" s="121">
        <f t="shared" si="74"/>
        <v>1.6666666666666667</v>
      </c>
    </row>
    <row r="2434" spans="1:5">
      <c r="A2434" s="118">
        <v>435031</v>
      </c>
      <c r="B2434" s="119">
        <v>30</v>
      </c>
      <c r="C2434" s="120">
        <f t="shared" si="75"/>
        <v>83.333333333333329</v>
      </c>
      <c r="D2434" s="119">
        <v>50</v>
      </c>
      <c r="E2434" s="121">
        <f t="shared" si="74"/>
        <v>1.6666666666666667</v>
      </c>
    </row>
    <row r="2435" spans="1:5">
      <c r="A2435" s="118">
        <v>432940</v>
      </c>
      <c r="B2435" s="119">
        <v>34</v>
      </c>
      <c r="C2435" s="120">
        <f t="shared" si="75"/>
        <v>94.444444444444443</v>
      </c>
      <c r="D2435" s="119">
        <v>57</v>
      </c>
      <c r="E2435" s="121">
        <f t="shared" si="74"/>
        <v>1.6764705882352942</v>
      </c>
    </row>
    <row r="2436" spans="1:5">
      <c r="A2436" s="118">
        <v>433320</v>
      </c>
      <c r="B2436" s="119">
        <v>34</v>
      </c>
      <c r="C2436" s="120">
        <f t="shared" si="75"/>
        <v>94.444444444444443</v>
      </c>
      <c r="D2436" s="119">
        <v>57</v>
      </c>
      <c r="E2436" s="121">
        <f t="shared" ref="E2436:E2499" si="76">D2436/B2436</f>
        <v>1.6764705882352942</v>
      </c>
    </row>
    <row r="2437" spans="1:5">
      <c r="A2437" s="118">
        <v>433423</v>
      </c>
      <c r="B2437" s="119">
        <v>34</v>
      </c>
      <c r="C2437" s="120">
        <f t="shared" ref="C2437:C2500" si="77">B2437*100/36</f>
        <v>94.444444444444443</v>
      </c>
      <c r="D2437" s="119">
        <v>57</v>
      </c>
      <c r="E2437" s="121">
        <f t="shared" si="76"/>
        <v>1.6764705882352942</v>
      </c>
    </row>
    <row r="2438" spans="1:5">
      <c r="A2438" s="118">
        <v>434504</v>
      </c>
      <c r="B2438" s="119">
        <v>34</v>
      </c>
      <c r="C2438" s="120">
        <f t="shared" si="77"/>
        <v>94.444444444444443</v>
      </c>
      <c r="D2438" s="119">
        <v>57</v>
      </c>
      <c r="E2438" s="121">
        <f t="shared" si="76"/>
        <v>1.6764705882352942</v>
      </c>
    </row>
    <row r="2439" spans="1:5">
      <c r="A2439" s="118">
        <v>434535</v>
      </c>
      <c r="B2439" s="119">
        <v>34</v>
      </c>
      <c r="C2439" s="120">
        <f t="shared" si="77"/>
        <v>94.444444444444443</v>
      </c>
      <c r="D2439" s="119">
        <v>57</v>
      </c>
      <c r="E2439" s="121">
        <f t="shared" si="76"/>
        <v>1.6764705882352942</v>
      </c>
    </row>
    <row r="2440" spans="1:5">
      <c r="A2440" s="118">
        <v>432035</v>
      </c>
      <c r="B2440" s="119">
        <v>35</v>
      </c>
      <c r="C2440" s="120">
        <f t="shared" si="77"/>
        <v>97.222222222222229</v>
      </c>
      <c r="D2440" s="119">
        <v>59</v>
      </c>
      <c r="E2440" s="121">
        <f t="shared" si="76"/>
        <v>1.6857142857142857</v>
      </c>
    </row>
    <row r="2441" spans="1:5">
      <c r="A2441" s="118">
        <v>432224</v>
      </c>
      <c r="B2441" s="119">
        <v>35</v>
      </c>
      <c r="C2441" s="120">
        <f t="shared" si="77"/>
        <v>97.222222222222229</v>
      </c>
      <c r="D2441" s="119">
        <v>59</v>
      </c>
      <c r="E2441" s="121">
        <f t="shared" si="76"/>
        <v>1.6857142857142857</v>
      </c>
    </row>
    <row r="2442" spans="1:5">
      <c r="A2442" s="118">
        <v>432856</v>
      </c>
      <c r="B2442" s="119">
        <v>35</v>
      </c>
      <c r="C2442" s="120">
        <f t="shared" si="77"/>
        <v>97.222222222222229</v>
      </c>
      <c r="D2442" s="119">
        <v>59</v>
      </c>
      <c r="E2442" s="121">
        <f t="shared" si="76"/>
        <v>1.6857142857142857</v>
      </c>
    </row>
    <row r="2443" spans="1:5">
      <c r="A2443" s="118">
        <v>433248</v>
      </c>
      <c r="B2443" s="119">
        <v>35</v>
      </c>
      <c r="C2443" s="120">
        <f t="shared" si="77"/>
        <v>97.222222222222229</v>
      </c>
      <c r="D2443" s="119">
        <v>59</v>
      </c>
      <c r="E2443" s="121">
        <f t="shared" si="76"/>
        <v>1.6857142857142857</v>
      </c>
    </row>
    <row r="2444" spans="1:5">
      <c r="A2444" s="118">
        <v>433707</v>
      </c>
      <c r="B2444" s="119">
        <v>35</v>
      </c>
      <c r="C2444" s="120">
        <f t="shared" si="77"/>
        <v>97.222222222222229</v>
      </c>
      <c r="D2444" s="119">
        <v>59</v>
      </c>
      <c r="E2444" s="121">
        <f t="shared" si="76"/>
        <v>1.6857142857142857</v>
      </c>
    </row>
    <row r="2445" spans="1:5">
      <c r="A2445" s="118">
        <v>432417</v>
      </c>
      <c r="B2445" s="119">
        <v>32</v>
      </c>
      <c r="C2445" s="120">
        <f t="shared" si="77"/>
        <v>88.888888888888886</v>
      </c>
      <c r="D2445" s="119">
        <v>54</v>
      </c>
      <c r="E2445" s="121">
        <f t="shared" si="76"/>
        <v>1.6875</v>
      </c>
    </row>
    <row r="2446" spans="1:5">
      <c r="A2446" s="118">
        <v>434118</v>
      </c>
      <c r="B2446" s="119">
        <v>29</v>
      </c>
      <c r="C2446" s="120">
        <f t="shared" si="77"/>
        <v>80.555555555555557</v>
      </c>
      <c r="D2446" s="119">
        <v>49</v>
      </c>
      <c r="E2446" s="121">
        <f t="shared" si="76"/>
        <v>1.6896551724137931</v>
      </c>
    </row>
    <row r="2447" spans="1:5">
      <c r="A2447" s="118">
        <v>431317</v>
      </c>
      <c r="B2447" s="119">
        <v>36</v>
      </c>
      <c r="C2447" s="120">
        <f t="shared" si="77"/>
        <v>100</v>
      </c>
      <c r="D2447" s="119">
        <v>61</v>
      </c>
      <c r="E2447" s="121">
        <f t="shared" si="76"/>
        <v>1.6944444444444444</v>
      </c>
    </row>
    <row r="2448" spans="1:5">
      <c r="A2448" s="118">
        <v>431350</v>
      </c>
      <c r="B2448" s="119">
        <v>36</v>
      </c>
      <c r="C2448" s="120">
        <f t="shared" si="77"/>
        <v>100</v>
      </c>
      <c r="D2448" s="119">
        <v>61</v>
      </c>
      <c r="E2448" s="121">
        <f t="shared" si="76"/>
        <v>1.6944444444444444</v>
      </c>
    </row>
    <row r="2449" spans="1:5">
      <c r="A2449" s="118">
        <v>431443</v>
      </c>
      <c r="B2449" s="119">
        <v>36</v>
      </c>
      <c r="C2449" s="120">
        <f t="shared" si="77"/>
        <v>100</v>
      </c>
      <c r="D2449" s="119">
        <v>61</v>
      </c>
      <c r="E2449" s="121">
        <f t="shared" si="76"/>
        <v>1.6944444444444444</v>
      </c>
    </row>
    <row r="2450" spans="1:5">
      <c r="A2450" s="118">
        <v>431869</v>
      </c>
      <c r="B2450" s="119">
        <v>36</v>
      </c>
      <c r="C2450" s="120">
        <f t="shared" si="77"/>
        <v>100</v>
      </c>
      <c r="D2450" s="119">
        <v>61</v>
      </c>
      <c r="E2450" s="121">
        <f t="shared" si="76"/>
        <v>1.6944444444444444</v>
      </c>
    </row>
    <row r="2451" spans="1:5">
      <c r="A2451" s="118">
        <v>431923</v>
      </c>
      <c r="B2451" s="119">
        <v>36</v>
      </c>
      <c r="C2451" s="120">
        <f t="shared" si="77"/>
        <v>100</v>
      </c>
      <c r="D2451" s="119">
        <v>61</v>
      </c>
      <c r="E2451" s="121">
        <f t="shared" si="76"/>
        <v>1.6944444444444444</v>
      </c>
    </row>
    <row r="2452" spans="1:5">
      <c r="A2452" s="118">
        <v>432102</v>
      </c>
      <c r="B2452" s="119">
        <v>36</v>
      </c>
      <c r="C2452" s="120">
        <f t="shared" si="77"/>
        <v>100</v>
      </c>
      <c r="D2452" s="119">
        <v>61</v>
      </c>
      <c r="E2452" s="121">
        <f t="shared" si="76"/>
        <v>1.6944444444444444</v>
      </c>
    </row>
    <row r="2453" spans="1:5">
      <c r="A2453" s="118">
        <v>432315</v>
      </c>
      <c r="B2453" s="119">
        <v>36</v>
      </c>
      <c r="C2453" s="120">
        <f t="shared" si="77"/>
        <v>100</v>
      </c>
      <c r="D2453" s="119">
        <v>61</v>
      </c>
      <c r="E2453" s="121">
        <f t="shared" si="76"/>
        <v>1.6944444444444444</v>
      </c>
    </row>
    <row r="2454" spans="1:5">
      <c r="A2454" s="118">
        <v>432407</v>
      </c>
      <c r="B2454" s="119">
        <v>36</v>
      </c>
      <c r="C2454" s="120">
        <f t="shared" si="77"/>
        <v>100</v>
      </c>
      <c r="D2454" s="119">
        <v>61</v>
      </c>
      <c r="E2454" s="121">
        <f t="shared" si="76"/>
        <v>1.6944444444444444</v>
      </c>
    </row>
    <row r="2455" spans="1:5">
      <c r="A2455" s="118">
        <v>432629</v>
      </c>
      <c r="B2455" s="119">
        <v>36</v>
      </c>
      <c r="C2455" s="120">
        <f t="shared" si="77"/>
        <v>100</v>
      </c>
      <c r="D2455" s="119">
        <v>61</v>
      </c>
      <c r="E2455" s="121">
        <f t="shared" si="76"/>
        <v>1.6944444444444444</v>
      </c>
    </row>
    <row r="2456" spans="1:5">
      <c r="A2456" s="118">
        <v>432752</v>
      </c>
      <c r="B2456" s="119">
        <v>36</v>
      </c>
      <c r="C2456" s="120">
        <f t="shared" si="77"/>
        <v>100</v>
      </c>
      <c r="D2456" s="119">
        <v>61</v>
      </c>
      <c r="E2456" s="121">
        <f t="shared" si="76"/>
        <v>1.6944444444444444</v>
      </c>
    </row>
    <row r="2457" spans="1:5">
      <c r="A2457" s="118">
        <v>432956</v>
      </c>
      <c r="B2457" s="119">
        <v>36</v>
      </c>
      <c r="C2457" s="120">
        <f t="shared" si="77"/>
        <v>100</v>
      </c>
      <c r="D2457" s="119">
        <v>61</v>
      </c>
      <c r="E2457" s="121">
        <f t="shared" si="76"/>
        <v>1.6944444444444444</v>
      </c>
    </row>
    <row r="2458" spans="1:5">
      <c r="A2458" s="118">
        <v>433031</v>
      </c>
      <c r="B2458" s="119">
        <v>36</v>
      </c>
      <c r="C2458" s="120">
        <f t="shared" si="77"/>
        <v>100</v>
      </c>
      <c r="D2458" s="119">
        <v>61</v>
      </c>
      <c r="E2458" s="121">
        <f t="shared" si="76"/>
        <v>1.6944444444444444</v>
      </c>
    </row>
    <row r="2459" spans="1:5">
      <c r="A2459" s="118">
        <v>433177</v>
      </c>
      <c r="B2459" s="119">
        <v>36</v>
      </c>
      <c r="C2459" s="120">
        <f t="shared" si="77"/>
        <v>100</v>
      </c>
      <c r="D2459" s="119">
        <v>61</v>
      </c>
      <c r="E2459" s="121">
        <f t="shared" si="76"/>
        <v>1.6944444444444444</v>
      </c>
    </row>
    <row r="2460" spans="1:5">
      <c r="A2460" s="118">
        <v>433202</v>
      </c>
      <c r="B2460" s="119">
        <v>36</v>
      </c>
      <c r="C2460" s="120">
        <f t="shared" si="77"/>
        <v>100</v>
      </c>
      <c r="D2460" s="119">
        <v>61</v>
      </c>
      <c r="E2460" s="121">
        <f t="shared" si="76"/>
        <v>1.6944444444444444</v>
      </c>
    </row>
    <row r="2461" spans="1:5">
      <c r="A2461" s="118">
        <v>433225</v>
      </c>
      <c r="B2461" s="119">
        <v>36</v>
      </c>
      <c r="C2461" s="120">
        <f t="shared" si="77"/>
        <v>100</v>
      </c>
      <c r="D2461" s="119">
        <v>61</v>
      </c>
      <c r="E2461" s="121">
        <f t="shared" si="76"/>
        <v>1.6944444444444444</v>
      </c>
    </row>
    <row r="2462" spans="1:5">
      <c r="A2462" s="118">
        <v>433742</v>
      </c>
      <c r="B2462" s="119">
        <v>36</v>
      </c>
      <c r="C2462" s="120">
        <f t="shared" si="77"/>
        <v>100</v>
      </c>
      <c r="D2462" s="119">
        <v>61</v>
      </c>
      <c r="E2462" s="121">
        <f t="shared" si="76"/>
        <v>1.6944444444444444</v>
      </c>
    </row>
    <row r="2463" spans="1:5">
      <c r="A2463" s="118">
        <v>433834</v>
      </c>
      <c r="B2463" s="119">
        <v>36</v>
      </c>
      <c r="C2463" s="120">
        <f t="shared" si="77"/>
        <v>100</v>
      </c>
      <c r="D2463" s="119">
        <v>61</v>
      </c>
      <c r="E2463" s="121">
        <f t="shared" si="76"/>
        <v>1.6944444444444444</v>
      </c>
    </row>
    <row r="2464" spans="1:5">
      <c r="A2464" s="118">
        <v>433841</v>
      </c>
      <c r="B2464" s="119">
        <v>36</v>
      </c>
      <c r="C2464" s="120">
        <f t="shared" si="77"/>
        <v>100</v>
      </c>
      <c r="D2464" s="119">
        <v>61</v>
      </c>
      <c r="E2464" s="121">
        <f t="shared" si="76"/>
        <v>1.6944444444444444</v>
      </c>
    </row>
    <row r="2465" spans="1:5">
      <c r="A2465" s="118">
        <v>433858</v>
      </c>
      <c r="B2465" s="119">
        <v>36</v>
      </c>
      <c r="C2465" s="120">
        <f t="shared" si="77"/>
        <v>100</v>
      </c>
      <c r="D2465" s="119">
        <v>61</v>
      </c>
      <c r="E2465" s="121">
        <f t="shared" si="76"/>
        <v>1.6944444444444444</v>
      </c>
    </row>
    <row r="2466" spans="1:5">
      <c r="A2466" s="118">
        <v>434645</v>
      </c>
      <c r="B2466" s="119">
        <v>36</v>
      </c>
      <c r="C2466" s="120">
        <f t="shared" si="77"/>
        <v>100</v>
      </c>
      <c r="D2466" s="119">
        <v>61</v>
      </c>
      <c r="E2466" s="121">
        <f t="shared" si="76"/>
        <v>1.6944444444444444</v>
      </c>
    </row>
    <row r="2467" spans="1:5">
      <c r="A2467" s="118">
        <v>434884</v>
      </c>
      <c r="B2467" s="119">
        <v>36</v>
      </c>
      <c r="C2467" s="120">
        <f t="shared" si="77"/>
        <v>100</v>
      </c>
      <c r="D2467" s="119">
        <v>61</v>
      </c>
      <c r="E2467" s="121">
        <f t="shared" si="76"/>
        <v>1.6944444444444444</v>
      </c>
    </row>
    <row r="2468" spans="1:5">
      <c r="A2468" s="118">
        <v>435280</v>
      </c>
      <c r="B2468" s="119">
        <v>36</v>
      </c>
      <c r="C2468" s="120">
        <f t="shared" si="77"/>
        <v>100</v>
      </c>
      <c r="D2468" s="119">
        <v>61</v>
      </c>
      <c r="E2468" s="121">
        <f t="shared" si="76"/>
        <v>1.6944444444444444</v>
      </c>
    </row>
    <row r="2469" spans="1:5">
      <c r="A2469" s="118">
        <v>431682</v>
      </c>
      <c r="B2469" s="119">
        <v>33</v>
      </c>
      <c r="C2469" s="120">
        <f t="shared" si="77"/>
        <v>91.666666666666671</v>
      </c>
      <c r="D2469" s="119">
        <v>56</v>
      </c>
      <c r="E2469" s="121">
        <f t="shared" si="76"/>
        <v>1.696969696969697</v>
      </c>
    </row>
    <row r="2470" spans="1:5">
      <c r="A2470" s="118">
        <v>433319</v>
      </c>
      <c r="B2470" s="119">
        <v>33</v>
      </c>
      <c r="C2470" s="120">
        <f t="shared" si="77"/>
        <v>91.666666666666671</v>
      </c>
      <c r="D2470" s="119">
        <v>56</v>
      </c>
      <c r="E2470" s="121">
        <f t="shared" si="76"/>
        <v>1.696969696969697</v>
      </c>
    </row>
    <row r="2471" spans="1:5">
      <c r="A2471" s="118">
        <v>431543</v>
      </c>
      <c r="B2471" s="119">
        <v>34</v>
      </c>
      <c r="C2471" s="120">
        <f t="shared" si="77"/>
        <v>94.444444444444443</v>
      </c>
      <c r="D2471" s="119">
        <v>58</v>
      </c>
      <c r="E2471" s="121">
        <f t="shared" si="76"/>
        <v>1.7058823529411764</v>
      </c>
    </row>
    <row r="2472" spans="1:5">
      <c r="A2472" s="118">
        <v>432774</v>
      </c>
      <c r="B2472" s="119">
        <v>34</v>
      </c>
      <c r="C2472" s="120">
        <f t="shared" si="77"/>
        <v>94.444444444444443</v>
      </c>
      <c r="D2472" s="119">
        <v>58</v>
      </c>
      <c r="E2472" s="121">
        <f t="shared" si="76"/>
        <v>1.7058823529411764</v>
      </c>
    </row>
    <row r="2473" spans="1:5">
      <c r="A2473" s="118">
        <v>432835</v>
      </c>
      <c r="B2473" s="119">
        <v>34</v>
      </c>
      <c r="C2473" s="120">
        <f t="shared" si="77"/>
        <v>94.444444444444443</v>
      </c>
      <c r="D2473" s="119">
        <v>58</v>
      </c>
      <c r="E2473" s="121">
        <f t="shared" si="76"/>
        <v>1.7058823529411764</v>
      </c>
    </row>
    <row r="2474" spans="1:5">
      <c r="A2474" s="118">
        <v>433559</v>
      </c>
      <c r="B2474" s="119">
        <v>34</v>
      </c>
      <c r="C2474" s="120">
        <f t="shared" si="77"/>
        <v>94.444444444444443</v>
      </c>
      <c r="D2474" s="119">
        <v>58</v>
      </c>
      <c r="E2474" s="121">
        <f t="shared" si="76"/>
        <v>1.7058823529411764</v>
      </c>
    </row>
    <row r="2475" spans="1:5">
      <c r="A2475" s="118">
        <v>434767</v>
      </c>
      <c r="B2475" s="119">
        <v>34</v>
      </c>
      <c r="C2475" s="120">
        <f t="shared" si="77"/>
        <v>94.444444444444443</v>
      </c>
      <c r="D2475" s="119">
        <v>58</v>
      </c>
      <c r="E2475" s="121">
        <f t="shared" si="76"/>
        <v>1.7058823529411764</v>
      </c>
    </row>
    <row r="2476" spans="1:5">
      <c r="A2476" s="118">
        <v>433068</v>
      </c>
      <c r="B2476" s="119">
        <v>31</v>
      </c>
      <c r="C2476" s="120">
        <f t="shared" si="77"/>
        <v>86.111111111111114</v>
      </c>
      <c r="D2476" s="119">
        <v>53</v>
      </c>
      <c r="E2476" s="121">
        <f t="shared" si="76"/>
        <v>1.7096774193548387</v>
      </c>
    </row>
    <row r="2477" spans="1:5">
      <c r="A2477" s="118">
        <v>434083</v>
      </c>
      <c r="B2477" s="119">
        <v>31</v>
      </c>
      <c r="C2477" s="120">
        <f t="shared" si="77"/>
        <v>86.111111111111114</v>
      </c>
      <c r="D2477" s="119">
        <v>53</v>
      </c>
      <c r="E2477" s="121">
        <f t="shared" si="76"/>
        <v>1.7096774193548387</v>
      </c>
    </row>
    <row r="2478" spans="1:5">
      <c r="A2478" s="118">
        <v>431519</v>
      </c>
      <c r="B2478" s="119">
        <v>35</v>
      </c>
      <c r="C2478" s="120">
        <f t="shared" si="77"/>
        <v>97.222222222222229</v>
      </c>
      <c r="D2478" s="119">
        <v>60</v>
      </c>
      <c r="E2478" s="121">
        <f t="shared" si="76"/>
        <v>1.7142857142857142</v>
      </c>
    </row>
    <row r="2479" spans="1:5">
      <c r="A2479" s="118">
        <v>431524</v>
      </c>
      <c r="B2479" s="119">
        <v>35</v>
      </c>
      <c r="C2479" s="120">
        <f t="shared" si="77"/>
        <v>97.222222222222229</v>
      </c>
      <c r="D2479" s="119">
        <v>60</v>
      </c>
      <c r="E2479" s="121">
        <f t="shared" si="76"/>
        <v>1.7142857142857142</v>
      </c>
    </row>
    <row r="2480" spans="1:5">
      <c r="A2480" s="118">
        <v>431593</v>
      </c>
      <c r="B2480" s="119">
        <v>35</v>
      </c>
      <c r="C2480" s="120">
        <f t="shared" si="77"/>
        <v>97.222222222222229</v>
      </c>
      <c r="D2480" s="119">
        <v>60</v>
      </c>
      <c r="E2480" s="121">
        <f t="shared" si="76"/>
        <v>1.7142857142857142</v>
      </c>
    </row>
    <row r="2481" spans="1:5">
      <c r="A2481" s="118">
        <v>432661</v>
      </c>
      <c r="B2481" s="119">
        <v>35</v>
      </c>
      <c r="C2481" s="120">
        <f t="shared" si="77"/>
        <v>97.222222222222229</v>
      </c>
      <c r="D2481" s="119">
        <v>60</v>
      </c>
      <c r="E2481" s="121">
        <f t="shared" si="76"/>
        <v>1.7142857142857142</v>
      </c>
    </row>
    <row r="2482" spans="1:5">
      <c r="A2482" s="118">
        <v>432929</v>
      </c>
      <c r="B2482" s="119">
        <v>35</v>
      </c>
      <c r="C2482" s="120">
        <f t="shared" si="77"/>
        <v>97.222222222222229</v>
      </c>
      <c r="D2482" s="119">
        <v>60</v>
      </c>
      <c r="E2482" s="121">
        <f t="shared" si="76"/>
        <v>1.7142857142857142</v>
      </c>
    </row>
    <row r="2483" spans="1:5">
      <c r="A2483" s="118">
        <v>433119</v>
      </c>
      <c r="B2483" s="119">
        <v>35</v>
      </c>
      <c r="C2483" s="120">
        <f t="shared" si="77"/>
        <v>97.222222222222229</v>
      </c>
      <c r="D2483" s="119">
        <v>60</v>
      </c>
      <c r="E2483" s="121">
        <f t="shared" si="76"/>
        <v>1.7142857142857142</v>
      </c>
    </row>
    <row r="2484" spans="1:5">
      <c r="A2484" s="118">
        <v>433426</v>
      </c>
      <c r="B2484" s="119">
        <v>35</v>
      </c>
      <c r="C2484" s="120">
        <f t="shared" si="77"/>
        <v>97.222222222222229</v>
      </c>
      <c r="D2484" s="119">
        <v>60</v>
      </c>
      <c r="E2484" s="121">
        <f t="shared" si="76"/>
        <v>1.7142857142857142</v>
      </c>
    </row>
    <row r="2485" spans="1:5">
      <c r="A2485" s="118">
        <v>434141</v>
      </c>
      <c r="B2485" s="119">
        <v>35</v>
      </c>
      <c r="C2485" s="120">
        <f t="shared" si="77"/>
        <v>97.222222222222229</v>
      </c>
      <c r="D2485" s="119">
        <v>60</v>
      </c>
      <c r="E2485" s="121">
        <f t="shared" si="76"/>
        <v>1.7142857142857142</v>
      </c>
    </row>
    <row r="2486" spans="1:5">
      <c r="A2486" s="118">
        <v>434605</v>
      </c>
      <c r="B2486" s="119">
        <v>35</v>
      </c>
      <c r="C2486" s="120">
        <f t="shared" si="77"/>
        <v>97.222222222222229</v>
      </c>
      <c r="D2486" s="119">
        <v>60</v>
      </c>
      <c r="E2486" s="121">
        <f t="shared" si="76"/>
        <v>1.7142857142857142</v>
      </c>
    </row>
    <row r="2487" spans="1:5">
      <c r="A2487" s="118">
        <v>434639</v>
      </c>
      <c r="B2487" s="119">
        <v>35</v>
      </c>
      <c r="C2487" s="120">
        <f t="shared" si="77"/>
        <v>97.222222222222229</v>
      </c>
      <c r="D2487" s="119">
        <v>60</v>
      </c>
      <c r="E2487" s="121">
        <f t="shared" si="76"/>
        <v>1.7142857142857142</v>
      </c>
    </row>
    <row r="2488" spans="1:5">
      <c r="A2488" s="118">
        <v>431928</v>
      </c>
      <c r="B2488" s="119">
        <v>32</v>
      </c>
      <c r="C2488" s="120">
        <f t="shared" si="77"/>
        <v>88.888888888888886</v>
      </c>
      <c r="D2488" s="119">
        <v>55</v>
      </c>
      <c r="E2488" s="121">
        <f t="shared" si="76"/>
        <v>1.71875</v>
      </c>
    </row>
    <row r="2489" spans="1:5">
      <c r="A2489" s="118">
        <v>432310</v>
      </c>
      <c r="B2489" s="119">
        <v>32</v>
      </c>
      <c r="C2489" s="120">
        <f t="shared" si="77"/>
        <v>88.888888888888886</v>
      </c>
      <c r="D2489" s="119">
        <v>55</v>
      </c>
      <c r="E2489" s="121">
        <f t="shared" si="76"/>
        <v>1.71875</v>
      </c>
    </row>
    <row r="2490" spans="1:5">
      <c r="A2490" s="118">
        <v>434617</v>
      </c>
      <c r="B2490" s="119">
        <v>32</v>
      </c>
      <c r="C2490" s="120">
        <f t="shared" si="77"/>
        <v>88.888888888888886</v>
      </c>
      <c r="D2490" s="119">
        <v>55</v>
      </c>
      <c r="E2490" s="121">
        <f t="shared" si="76"/>
        <v>1.71875</v>
      </c>
    </row>
    <row r="2491" spans="1:5">
      <c r="A2491" s="118">
        <v>431226</v>
      </c>
      <c r="B2491" s="119">
        <v>36</v>
      </c>
      <c r="C2491" s="120">
        <f t="shared" si="77"/>
        <v>100</v>
      </c>
      <c r="D2491" s="119">
        <v>62</v>
      </c>
      <c r="E2491" s="121">
        <f t="shared" si="76"/>
        <v>1.7222222222222223</v>
      </c>
    </row>
    <row r="2492" spans="1:5">
      <c r="A2492" s="118">
        <v>431434</v>
      </c>
      <c r="B2492" s="119">
        <v>36</v>
      </c>
      <c r="C2492" s="120">
        <f t="shared" si="77"/>
        <v>100</v>
      </c>
      <c r="D2492" s="119">
        <v>62</v>
      </c>
      <c r="E2492" s="121">
        <f t="shared" si="76"/>
        <v>1.7222222222222223</v>
      </c>
    </row>
    <row r="2493" spans="1:5">
      <c r="A2493" s="118">
        <v>431437</v>
      </c>
      <c r="B2493" s="119">
        <v>36</v>
      </c>
      <c r="C2493" s="120">
        <f t="shared" si="77"/>
        <v>100</v>
      </c>
      <c r="D2493" s="119">
        <v>62</v>
      </c>
      <c r="E2493" s="121">
        <f t="shared" si="76"/>
        <v>1.7222222222222223</v>
      </c>
    </row>
    <row r="2494" spans="1:5">
      <c r="A2494" s="118">
        <v>431598</v>
      </c>
      <c r="B2494" s="119">
        <v>36</v>
      </c>
      <c r="C2494" s="120">
        <f t="shared" si="77"/>
        <v>100</v>
      </c>
      <c r="D2494" s="119">
        <v>62</v>
      </c>
      <c r="E2494" s="121">
        <f t="shared" si="76"/>
        <v>1.7222222222222223</v>
      </c>
    </row>
    <row r="2495" spans="1:5">
      <c r="A2495" s="118">
        <v>432769</v>
      </c>
      <c r="B2495" s="119">
        <v>36</v>
      </c>
      <c r="C2495" s="120">
        <f t="shared" si="77"/>
        <v>100</v>
      </c>
      <c r="D2495" s="119">
        <v>62</v>
      </c>
      <c r="E2495" s="121">
        <f t="shared" si="76"/>
        <v>1.7222222222222223</v>
      </c>
    </row>
    <row r="2496" spans="1:5">
      <c r="A2496" s="118">
        <v>432865</v>
      </c>
      <c r="B2496" s="119">
        <v>36</v>
      </c>
      <c r="C2496" s="120">
        <f t="shared" si="77"/>
        <v>100</v>
      </c>
      <c r="D2496" s="119">
        <v>62</v>
      </c>
      <c r="E2496" s="121">
        <f t="shared" si="76"/>
        <v>1.7222222222222223</v>
      </c>
    </row>
    <row r="2497" spans="1:5">
      <c r="A2497" s="118">
        <v>434122</v>
      </c>
      <c r="B2497" s="119">
        <v>36</v>
      </c>
      <c r="C2497" s="120">
        <f t="shared" si="77"/>
        <v>100</v>
      </c>
      <c r="D2497" s="119">
        <v>62</v>
      </c>
      <c r="E2497" s="121">
        <f t="shared" si="76"/>
        <v>1.7222222222222223</v>
      </c>
    </row>
    <row r="2498" spans="1:5">
      <c r="A2498" s="118">
        <v>434555</v>
      </c>
      <c r="B2498" s="119">
        <v>36</v>
      </c>
      <c r="C2498" s="120">
        <f t="shared" si="77"/>
        <v>100</v>
      </c>
      <c r="D2498" s="119">
        <v>62</v>
      </c>
      <c r="E2498" s="121">
        <f t="shared" si="76"/>
        <v>1.7222222222222223</v>
      </c>
    </row>
    <row r="2499" spans="1:5">
      <c r="A2499" s="118">
        <v>435264</v>
      </c>
      <c r="B2499" s="119">
        <v>36</v>
      </c>
      <c r="C2499" s="120">
        <f t="shared" si="77"/>
        <v>100</v>
      </c>
      <c r="D2499" s="119">
        <v>62</v>
      </c>
      <c r="E2499" s="121">
        <f t="shared" si="76"/>
        <v>1.7222222222222223</v>
      </c>
    </row>
    <row r="2500" spans="1:5">
      <c r="A2500" s="118">
        <v>431656</v>
      </c>
      <c r="B2500" s="119">
        <v>33</v>
      </c>
      <c r="C2500" s="120">
        <f t="shared" si="77"/>
        <v>91.666666666666671</v>
      </c>
      <c r="D2500" s="119">
        <v>57</v>
      </c>
      <c r="E2500" s="121">
        <f t="shared" ref="E2500:E2563" si="78">D2500/B2500</f>
        <v>1.7272727272727273</v>
      </c>
    </row>
    <row r="2501" spans="1:5">
      <c r="A2501" s="118">
        <v>431991</v>
      </c>
      <c r="B2501" s="119">
        <v>33</v>
      </c>
      <c r="C2501" s="120">
        <f t="shared" ref="C2501:C2564" si="79">B2501*100/36</f>
        <v>91.666666666666671</v>
      </c>
      <c r="D2501" s="119">
        <v>57</v>
      </c>
      <c r="E2501" s="121">
        <f t="shared" si="78"/>
        <v>1.7272727272727273</v>
      </c>
    </row>
    <row r="2502" spans="1:5">
      <c r="A2502" s="118">
        <v>434977</v>
      </c>
      <c r="B2502" s="119">
        <v>30</v>
      </c>
      <c r="C2502" s="120">
        <f t="shared" si="79"/>
        <v>83.333333333333329</v>
      </c>
      <c r="D2502" s="119">
        <v>52</v>
      </c>
      <c r="E2502" s="121">
        <f t="shared" si="78"/>
        <v>1.7333333333333334</v>
      </c>
    </row>
    <row r="2503" spans="1:5">
      <c r="A2503" s="118">
        <v>433250</v>
      </c>
      <c r="B2503" s="119">
        <v>34</v>
      </c>
      <c r="C2503" s="120">
        <f t="shared" si="79"/>
        <v>94.444444444444443</v>
      </c>
      <c r="D2503" s="119">
        <v>59</v>
      </c>
      <c r="E2503" s="121">
        <f t="shared" si="78"/>
        <v>1.7352941176470589</v>
      </c>
    </row>
    <row r="2504" spans="1:5">
      <c r="A2504" s="118">
        <v>433510</v>
      </c>
      <c r="B2504" s="119">
        <v>35</v>
      </c>
      <c r="C2504" s="120">
        <f t="shared" si="79"/>
        <v>97.222222222222229</v>
      </c>
      <c r="D2504" s="119">
        <v>61</v>
      </c>
      <c r="E2504" s="121">
        <f t="shared" si="78"/>
        <v>1.7428571428571429</v>
      </c>
    </row>
    <row r="2505" spans="1:5">
      <c r="A2505" s="118">
        <v>433536</v>
      </c>
      <c r="B2505" s="119">
        <v>35</v>
      </c>
      <c r="C2505" s="120">
        <f t="shared" si="79"/>
        <v>97.222222222222229</v>
      </c>
      <c r="D2505" s="119">
        <v>61</v>
      </c>
      <c r="E2505" s="121">
        <f t="shared" si="78"/>
        <v>1.7428571428571429</v>
      </c>
    </row>
    <row r="2506" spans="1:5">
      <c r="A2506" s="118">
        <v>433569</v>
      </c>
      <c r="B2506" s="119">
        <v>35</v>
      </c>
      <c r="C2506" s="120">
        <f t="shared" si="79"/>
        <v>97.222222222222229</v>
      </c>
      <c r="D2506" s="119">
        <v>61</v>
      </c>
      <c r="E2506" s="121">
        <f t="shared" si="78"/>
        <v>1.7428571428571429</v>
      </c>
    </row>
    <row r="2507" spans="1:5">
      <c r="A2507" s="118">
        <v>431184</v>
      </c>
      <c r="B2507" s="119">
        <v>36</v>
      </c>
      <c r="C2507" s="120">
        <f t="shared" si="79"/>
        <v>100</v>
      </c>
      <c r="D2507" s="119">
        <v>63</v>
      </c>
      <c r="E2507" s="121">
        <f t="shared" si="78"/>
        <v>1.75</v>
      </c>
    </row>
    <row r="2508" spans="1:5">
      <c r="A2508" s="118">
        <v>431735</v>
      </c>
      <c r="B2508" s="119">
        <v>36</v>
      </c>
      <c r="C2508" s="120">
        <f t="shared" si="79"/>
        <v>100</v>
      </c>
      <c r="D2508" s="119">
        <v>63</v>
      </c>
      <c r="E2508" s="121">
        <f t="shared" si="78"/>
        <v>1.75</v>
      </c>
    </row>
    <row r="2509" spans="1:5">
      <c r="A2509" s="118">
        <v>432458</v>
      </c>
      <c r="B2509" s="119">
        <v>36</v>
      </c>
      <c r="C2509" s="120">
        <f t="shared" si="79"/>
        <v>100</v>
      </c>
      <c r="D2509" s="119">
        <v>63</v>
      </c>
      <c r="E2509" s="121">
        <f t="shared" si="78"/>
        <v>1.75</v>
      </c>
    </row>
    <row r="2510" spans="1:5">
      <c r="A2510" s="118">
        <v>433715</v>
      </c>
      <c r="B2510" s="119">
        <v>36</v>
      </c>
      <c r="C2510" s="120">
        <f t="shared" si="79"/>
        <v>100</v>
      </c>
      <c r="D2510" s="119">
        <v>63</v>
      </c>
      <c r="E2510" s="121">
        <f t="shared" si="78"/>
        <v>1.75</v>
      </c>
    </row>
    <row r="2511" spans="1:5">
      <c r="A2511" s="118">
        <v>434019</v>
      </c>
      <c r="B2511" s="119">
        <v>36</v>
      </c>
      <c r="C2511" s="120">
        <f t="shared" si="79"/>
        <v>100</v>
      </c>
      <c r="D2511" s="119">
        <v>63</v>
      </c>
      <c r="E2511" s="121">
        <f t="shared" si="78"/>
        <v>1.75</v>
      </c>
    </row>
    <row r="2512" spans="1:5">
      <c r="A2512" s="118">
        <v>434426</v>
      </c>
      <c r="B2512" s="119">
        <v>36</v>
      </c>
      <c r="C2512" s="120">
        <f t="shared" si="79"/>
        <v>100</v>
      </c>
      <c r="D2512" s="119">
        <v>63</v>
      </c>
      <c r="E2512" s="121">
        <f t="shared" si="78"/>
        <v>1.75</v>
      </c>
    </row>
    <row r="2513" spans="1:5">
      <c r="A2513" s="118">
        <v>434457</v>
      </c>
      <c r="B2513" s="119">
        <v>36</v>
      </c>
      <c r="C2513" s="120">
        <f t="shared" si="79"/>
        <v>100</v>
      </c>
      <c r="D2513" s="119">
        <v>63</v>
      </c>
      <c r="E2513" s="121">
        <f t="shared" si="78"/>
        <v>1.75</v>
      </c>
    </row>
    <row r="2514" spans="1:5">
      <c r="A2514" s="118">
        <v>434936</v>
      </c>
      <c r="B2514" s="119">
        <v>36</v>
      </c>
      <c r="C2514" s="120">
        <f t="shared" si="79"/>
        <v>100</v>
      </c>
      <c r="D2514" s="119">
        <v>63</v>
      </c>
      <c r="E2514" s="121">
        <f t="shared" si="78"/>
        <v>1.75</v>
      </c>
    </row>
    <row r="2515" spans="1:5">
      <c r="A2515" s="118">
        <v>434955</v>
      </c>
      <c r="B2515" s="119">
        <v>36</v>
      </c>
      <c r="C2515" s="120">
        <f t="shared" si="79"/>
        <v>100</v>
      </c>
      <c r="D2515" s="119">
        <v>63</v>
      </c>
      <c r="E2515" s="121">
        <f t="shared" si="78"/>
        <v>1.75</v>
      </c>
    </row>
    <row r="2516" spans="1:5">
      <c r="A2516" s="118">
        <v>435123</v>
      </c>
      <c r="B2516" s="119">
        <v>36</v>
      </c>
      <c r="C2516" s="120">
        <f t="shared" si="79"/>
        <v>100</v>
      </c>
      <c r="D2516" s="119">
        <v>63</v>
      </c>
      <c r="E2516" s="121">
        <f t="shared" si="78"/>
        <v>1.75</v>
      </c>
    </row>
    <row r="2517" spans="1:5">
      <c r="A2517" s="118">
        <v>435272</v>
      </c>
      <c r="B2517" s="119">
        <v>36</v>
      </c>
      <c r="C2517" s="120">
        <f t="shared" si="79"/>
        <v>100</v>
      </c>
      <c r="D2517" s="119">
        <v>63</v>
      </c>
      <c r="E2517" s="121">
        <f t="shared" si="78"/>
        <v>1.75</v>
      </c>
    </row>
    <row r="2518" spans="1:5">
      <c r="A2518" s="118">
        <v>432261</v>
      </c>
      <c r="B2518" s="119">
        <v>33</v>
      </c>
      <c r="C2518" s="120">
        <f t="shared" si="79"/>
        <v>91.666666666666671</v>
      </c>
      <c r="D2518" s="119">
        <v>58</v>
      </c>
      <c r="E2518" s="121">
        <f t="shared" si="78"/>
        <v>1.7575757575757576</v>
      </c>
    </row>
    <row r="2519" spans="1:5">
      <c r="A2519" s="118">
        <v>433075</v>
      </c>
      <c r="B2519" s="119">
        <v>29</v>
      </c>
      <c r="C2519" s="120">
        <f t="shared" si="79"/>
        <v>80.555555555555557</v>
      </c>
      <c r="D2519" s="119">
        <v>51</v>
      </c>
      <c r="E2519" s="121">
        <f t="shared" si="78"/>
        <v>1.7586206896551724</v>
      </c>
    </row>
    <row r="2520" spans="1:5">
      <c r="A2520" s="118">
        <v>431299</v>
      </c>
      <c r="B2520" s="119">
        <v>34</v>
      </c>
      <c r="C2520" s="120">
        <f t="shared" si="79"/>
        <v>94.444444444444443</v>
      </c>
      <c r="D2520" s="119">
        <v>60</v>
      </c>
      <c r="E2520" s="121">
        <f t="shared" si="78"/>
        <v>1.7647058823529411</v>
      </c>
    </row>
    <row r="2521" spans="1:5">
      <c r="A2521" s="118">
        <v>431708</v>
      </c>
      <c r="B2521" s="119">
        <v>34</v>
      </c>
      <c r="C2521" s="120">
        <f t="shared" si="79"/>
        <v>94.444444444444443</v>
      </c>
      <c r="D2521" s="119">
        <v>60</v>
      </c>
      <c r="E2521" s="121">
        <f t="shared" si="78"/>
        <v>1.7647058823529411</v>
      </c>
    </row>
    <row r="2522" spans="1:5">
      <c r="A2522" s="118">
        <v>433042</v>
      </c>
      <c r="B2522" s="119">
        <v>34</v>
      </c>
      <c r="C2522" s="120">
        <f t="shared" si="79"/>
        <v>94.444444444444443</v>
      </c>
      <c r="D2522" s="119">
        <v>60</v>
      </c>
      <c r="E2522" s="121">
        <f t="shared" si="78"/>
        <v>1.7647058823529411</v>
      </c>
    </row>
    <row r="2523" spans="1:5">
      <c r="A2523" s="118">
        <v>434240</v>
      </c>
      <c r="B2523" s="119">
        <v>34</v>
      </c>
      <c r="C2523" s="120">
        <f t="shared" si="79"/>
        <v>94.444444444444443</v>
      </c>
      <c r="D2523" s="119">
        <v>60</v>
      </c>
      <c r="E2523" s="121">
        <f t="shared" si="78"/>
        <v>1.7647058823529411</v>
      </c>
    </row>
    <row r="2524" spans="1:5">
      <c r="A2524" s="118">
        <v>435210</v>
      </c>
      <c r="B2524" s="119">
        <v>34</v>
      </c>
      <c r="C2524" s="120">
        <f t="shared" si="79"/>
        <v>94.444444444444443</v>
      </c>
      <c r="D2524" s="119">
        <v>60</v>
      </c>
      <c r="E2524" s="121">
        <f t="shared" si="78"/>
        <v>1.7647058823529411</v>
      </c>
    </row>
    <row r="2525" spans="1:5">
      <c r="A2525" s="118">
        <v>432507</v>
      </c>
      <c r="B2525" s="119">
        <v>30</v>
      </c>
      <c r="C2525" s="120">
        <f t="shared" si="79"/>
        <v>83.333333333333329</v>
      </c>
      <c r="D2525" s="119">
        <v>53</v>
      </c>
      <c r="E2525" s="121">
        <f t="shared" si="78"/>
        <v>1.7666666666666666</v>
      </c>
    </row>
    <row r="2526" spans="1:5">
      <c r="A2526" s="118">
        <v>434757</v>
      </c>
      <c r="B2526" s="119">
        <v>30</v>
      </c>
      <c r="C2526" s="120">
        <f t="shared" si="79"/>
        <v>83.333333333333329</v>
      </c>
      <c r="D2526" s="119">
        <v>53</v>
      </c>
      <c r="E2526" s="121">
        <f t="shared" si="78"/>
        <v>1.7666666666666666</v>
      </c>
    </row>
    <row r="2527" spans="1:5">
      <c r="A2527" s="118">
        <v>432260</v>
      </c>
      <c r="B2527" s="119">
        <v>35</v>
      </c>
      <c r="C2527" s="120">
        <f t="shared" si="79"/>
        <v>97.222222222222229</v>
      </c>
      <c r="D2527" s="119">
        <v>62</v>
      </c>
      <c r="E2527" s="121">
        <f t="shared" si="78"/>
        <v>1.7714285714285714</v>
      </c>
    </row>
    <row r="2528" spans="1:5">
      <c r="A2528" s="118">
        <v>433015</v>
      </c>
      <c r="B2528" s="119">
        <v>35</v>
      </c>
      <c r="C2528" s="120">
        <f t="shared" si="79"/>
        <v>97.222222222222229</v>
      </c>
      <c r="D2528" s="119">
        <v>62</v>
      </c>
      <c r="E2528" s="121">
        <f t="shared" si="78"/>
        <v>1.7714285714285714</v>
      </c>
    </row>
    <row r="2529" spans="1:5">
      <c r="A2529" s="118">
        <v>434055</v>
      </c>
      <c r="B2529" s="119">
        <v>35</v>
      </c>
      <c r="C2529" s="120">
        <f t="shared" si="79"/>
        <v>97.222222222222229</v>
      </c>
      <c r="D2529" s="119">
        <v>62</v>
      </c>
      <c r="E2529" s="121">
        <f t="shared" si="78"/>
        <v>1.7714285714285714</v>
      </c>
    </row>
    <row r="2530" spans="1:5">
      <c r="A2530" s="118">
        <v>434130</v>
      </c>
      <c r="B2530" s="119">
        <v>35</v>
      </c>
      <c r="C2530" s="120">
        <f t="shared" si="79"/>
        <v>97.222222222222229</v>
      </c>
      <c r="D2530" s="119">
        <v>62</v>
      </c>
      <c r="E2530" s="121">
        <f t="shared" si="78"/>
        <v>1.7714285714285714</v>
      </c>
    </row>
    <row r="2531" spans="1:5">
      <c r="A2531" s="118">
        <v>435144</v>
      </c>
      <c r="B2531" s="119">
        <v>35</v>
      </c>
      <c r="C2531" s="120">
        <f t="shared" si="79"/>
        <v>97.222222222222229</v>
      </c>
      <c r="D2531" s="119">
        <v>62</v>
      </c>
      <c r="E2531" s="121">
        <f t="shared" si="78"/>
        <v>1.7714285714285714</v>
      </c>
    </row>
    <row r="2532" spans="1:5">
      <c r="A2532" s="118">
        <v>431818</v>
      </c>
      <c r="B2532" s="119">
        <v>31</v>
      </c>
      <c r="C2532" s="120">
        <f t="shared" si="79"/>
        <v>86.111111111111114</v>
      </c>
      <c r="D2532" s="119">
        <v>55</v>
      </c>
      <c r="E2532" s="121">
        <f t="shared" si="78"/>
        <v>1.7741935483870968</v>
      </c>
    </row>
    <row r="2533" spans="1:5">
      <c r="A2533" s="118">
        <v>431211</v>
      </c>
      <c r="B2533" s="119">
        <v>36</v>
      </c>
      <c r="C2533" s="120">
        <f t="shared" si="79"/>
        <v>100</v>
      </c>
      <c r="D2533" s="119">
        <v>64</v>
      </c>
      <c r="E2533" s="121">
        <f t="shared" si="78"/>
        <v>1.7777777777777777</v>
      </c>
    </row>
    <row r="2534" spans="1:5">
      <c r="A2534" s="118">
        <v>432003</v>
      </c>
      <c r="B2534" s="119">
        <v>36</v>
      </c>
      <c r="C2534" s="120">
        <f t="shared" si="79"/>
        <v>100</v>
      </c>
      <c r="D2534" s="119">
        <v>64</v>
      </c>
      <c r="E2534" s="121">
        <f t="shared" si="78"/>
        <v>1.7777777777777777</v>
      </c>
    </row>
    <row r="2535" spans="1:5">
      <c r="A2535" s="118">
        <v>432279</v>
      </c>
      <c r="B2535" s="119">
        <v>36</v>
      </c>
      <c r="C2535" s="120">
        <f t="shared" si="79"/>
        <v>100</v>
      </c>
      <c r="D2535" s="119">
        <v>64</v>
      </c>
      <c r="E2535" s="121">
        <f t="shared" si="78"/>
        <v>1.7777777777777777</v>
      </c>
    </row>
    <row r="2536" spans="1:5">
      <c r="A2536" s="118">
        <v>432326</v>
      </c>
      <c r="B2536" s="119">
        <v>36</v>
      </c>
      <c r="C2536" s="120">
        <f t="shared" si="79"/>
        <v>100</v>
      </c>
      <c r="D2536" s="119">
        <v>64</v>
      </c>
      <c r="E2536" s="121">
        <f t="shared" si="78"/>
        <v>1.7777777777777777</v>
      </c>
    </row>
    <row r="2537" spans="1:5">
      <c r="A2537" s="118">
        <v>432410</v>
      </c>
      <c r="B2537" s="119">
        <v>36</v>
      </c>
      <c r="C2537" s="120">
        <f t="shared" si="79"/>
        <v>100</v>
      </c>
      <c r="D2537" s="119">
        <v>64</v>
      </c>
      <c r="E2537" s="121">
        <f t="shared" si="78"/>
        <v>1.7777777777777777</v>
      </c>
    </row>
    <row r="2538" spans="1:5">
      <c r="A2538" s="118">
        <v>433018</v>
      </c>
      <c r="B2538" s="119">
        <v>36</v>
      </c>
      <c r="C2538" s="120">
        <f t="shared" si="79"/>
        <v>100</v>
      </c>
      <c r="D2538" s="119">
        <v>64</v>
      </c>
      <c r="E2538" s="121">
        <f t="shared" si="78"/>
        <v>1.7777777777777777</v>
      </c>
    </row>
    <row r="2539" spans="1:5">
      <c r="A2539" s="118">
        <v>433233</v>
      </c>
      <c r="B2539" s="119">
        <v>36</v>
      </c>
      <c r="C2539" s="120">
        <f t="shared" si="79"/>
        <v>100</v>
      </c>
      <c r="D2539" s="119">
        <v>64</v>
      </c>
      <c r="E2539" s="121">
        <f t="shared" si="78"/>
        <v>1.7777777777777777</v>
      </c>
    </row>
    <row r="2540" spans="1:5">
      <c r="A2540" s="118">
        <v>433757</v>
      </c>
      <c r="B2540" s="119">
        <v>36</v>
      </c>
      <c r="C2540" s="120">
        <f t="shared" si="79"/>
        <v>100</v>
      </c>
      <c r="D2540" s="119">
        <v>64</v>
      </c>
      <c r="E2540" s="121">
        <f t="shared" si="78"/>
        <v>1.7777777777777777</v>
      </c>
    </row>
    <row r="2541" spans="1:5">
      <c r="A2541" s="118">
        <v>433873</v>
      </c>
      <c r="B2541" s="119">
        <v>36</v>
      </c>
      <c r="C2541" s="120">
        <f t="shared" si="79"/>
        <v>100</v>
      </c>
      <c r="D2541" s="119">
        <v>64</v>
      </c>
      <c r="E2541" s="121">
        <f t="shared" si="78"/>
        <v>1.7777777777777777</v>
      </c>
    </row>
    <row r="2542" spans="1:5">
      <c r="A2542" s="118">
        <v>434177</v>
      </c>
      <c r="B2542" s="119">
        <v>36</v>
      </c>
      <c r="C2542" s="120">
        <f t="shared" si="79"/>
        <v>100</v>
      </c>
      <c r="D2542" s="119">
        <v>64</v>
      </c>
      <c r="E2542" s="121">
        <f t="shared" si="78"/>
        <v>1.7777777777777777</v>
      </c>
    </row>
    <row r="2543" spans="1:5">
      <c r="A2543" s="118">
        <v>434321</v>
      </c>
      <c r="B2543" s="119">
        <v>36</v>
      </c>
      <c r="C2543" s="120">
        <f t="shared" si="79"/>
        <v>100</v>
      </c>
      <c r="D2543" s="119">
        <v>64</v>
      </c>
      <c r="E2543" s="121">
        <f t="shared" si="78"/>
        <v>1.7777777777777777</v>
      </c>
    </row>
    <row r="2544" spans="1:5">
      <c r="A2544" s="118">
        <v>435071</v>
      </c>
      <c r="B2544" s="119">
        <v>36</v>
      </c>
      <c r="C2544" s="120">
        <f t="shared" si="79"/>
        <v>100</v>
      </c>
      <c r="D2544" s="119">
        <v>64</v>
      </c>
      <c r="E2544" s="121">
        <f t="shared" si="78"/>
        <v>1.7777777777777777</v>
      </c>
    </row>
    <row r="2545" spans="1:5">
      <c r="A2545" s="118">
        <v>434469</v>
      </c>
      <c r="B2545" s="119">
        <v>29</v>
      </c>
      <c r="C2545" s="120">
        <f t="shared" si="79"/>
        <v>80.555555555555557</v>
      </c>
      <c r="D2545" s="119">
        <v>52</v>
      </c>
      <c r="E2545" s="121">
        <f t="shared" si="78"/>
        <v>1.7931034482758621</v>
      </c>
    </row>
    <row r="2546" spans="1:5">
      <c r="A2546" s="118">
        <v>435174</v>
      </c>
      <c r="B2546" s="119">
        <v>29</v>
      </c>
      <c r="C2546" s="120">
        <f t="shared" si="79"/>
        <v>80.555555555555557</v>
      </c>
      <c r="D2546" s="119">
        <v>52</v>
      </c>
      <c r="E2546" s="121">
        <f t="shared" si="78"/>
        <v>1.7931034482758621</v>
      </c>
    </row>
    <row r="2547" spans="1:5">
      <c r="A2547" s="118">
        <v>431615</v>
      </c>
      <c r="B2547" s="119">
        <v>34</v>
      </c>
      <c r="C2547" s="120">
        <f t="shared" si="79"/>
        <v>94.444444444444443</v>
      </c>
      <c r="D2547" s="119">
        <v>61</v>
      </c>
      <c r="E2547" s="121">
        <f t="shared" si="78"/>
        <v>1.7941176470588236</v>
      </c>
    </row>
    <row r="2548" spans="1:5">
      <c r="A2548" s="118">
        <v>431954</v>
      </c>
      <c r="B2548" s="119">
        <v>35</v>
      </c>
      <c r="C2548" s="120">
        <f t="shared" si="79"/>
        <v>97.222222222222229</v>
      </c>
      <c r="D2548" s="119">
        <v>63</v>
      </c>
      <c r="E2548" s="121">
        <f t="shared" si="78"/>
        <v>1.8</v>
      </c>
    </row>
    <row r="2549" spans="1:5">
      <c r="A2549" s="118">
        <v>433214</v>
      </c>
      <c r="B2549" s="119">
        <v>35</v>
      </c>
      <c r="C2549" s="120">
        <f t="shared" si="79"/>
        <v>97.222222222222229</v>
      </c>
      <c r="D2549" s="119">
        <v>63</v>
      </c>
      <c r="E2549" s="121">
        <f t="shared" si="78"/>
        <v>1.8</v>
      </c>
    </row>
    <row r="2550" spans="1:5">
      <c r="A2550" s="118">
        <v>434548</v>
      </c>
      <c r="B2550" s="119">
        <v>35</v>
      </c>
      <c r="C2550" s="120">
        <f t="shared" si="79"/>
        <v>97.222222222222229</v>
      </c>
      <c r="D2550" s="119">
        <v>63</v>
      </c>
      <c r="E2550" s="121">
        <f t="shared" si="78"/>
        <v>1.8</v>
      </c>
    </row>
    <row r="2551" spans="1:5">
      <c r="A2551" s="118">
        <v>435160</v>
      </c>
      <c r="B2551" s="119">
        <v>35</v>
      </c>
      <c r="C2551" s="120">
        <f t="shared" si="79"/>
        <v>97.222222222222229</v>
      </c>
      <c r="D2551" s="119">
        <v>63</v>
      </c>
      <c r="E2551" s="121">
        <f t="shared" si="78"/>
        <v>1.8</v>
      </c>
    </row>
    <row r="2552" spans="1:5">
      <c r="A2552" s="118">
        <v>431150</v>
      </c>
      <c r="B2552" s="119">
        <v>36</v>
      </c>
      <c r="C2552" s="120">
        <f t="shared" si="79"/>
        <v>100</v>
      </c>
      <c r="D2552" s="119">
        <v>65</v>
      </c>
      <c r="E2552" s="121">
        <f t="shared" si="78"/>
        <v>1.8055555555555556</v>
      </c>
    </row>
    <row r="2553" spans="1:5">
      <c r="A2553" s="118">
        <v>431233</v>
      </c>
      <c r="B2553" s="119">
        <v>36</v>
      </c>
      <c r="C2553" s="120">
        <f t="shared" si="79"/>
        <v>100</v>
      </c>
      <c r="D2553" s="119">
        <v>65</v>
      </c>
      <c r="E2553" s="121">
        <f t="shared" si="78"/>
        <v>1.8055555555555556</v>
      </c>
    </row>
    <row r="2554" spans="1:5">
      <c r="A2554" s="118">
        <v>431668</v>
      </c>
      <c r="B2554" s="119">
        <v>36</v>
      </c>
      <c r="C2554" s="120">
        <f t="shared" si="79"/>
        <v>100</v>
      </c>
      <c r="D2554" s="119">
        <v>65</v>
      </c>
      <c r="E2554" s="121">
        <f t="shared" si="78"/>
        <v>1.8055555555555556</v>
      </c>
    </row>
    <row r="2555" spans="1:5">
      <c r="A2555" s="118">
        <v>431838</v>
      </c>
      <c r="B2555" s="119">
        <v>36</v>
      </c>
      <c r="C2555" s="120">
        <f t="shared" si="79"/>
        <v>100</v>
      </c>
      <c r="D2555" s="119">
        <v>65</v>
      </c>
      <c r="E2555" s="121">
        <f t="shared" si="78"/>
        <v>1.8055555555555556</v>
      </c>
    </row>
    <row r="2556" spans="1:5">
      <c r="A2556" s="118">
        <v>431892</v>
      </c>
      <c r="B2556" s="119">
        <v>36</v>
      </c>
      <c r="C2556" s="120">
        <f t="shared" si="79"/>
        <v>100</v>
      </c>
      <c r="D2556" s="119">
        <v>65</v>
      </c>
      <c r="E2556" s="121">
        <f t="shared" si="78"/>
        <v>1.8055555555555556</v>
      </c>
    </row>
    <row r="2557" spans="1:5">
      <c r="A2557" s="118">
        <v>431926</v>
      </c>
      <c r="B2557" s="119">
        <v>36</v>
      </c>
      <c r="C2557" s="120">
        <f t="shared" si="79"/>
        <v>100</v>
      </c>
      <c r="D2557" s="119">
        <v>65</v>
      </c>
      <c r="E2557" s="121">
        <f t="shared" si="78"/>
        <v>1.8055555555555556</v>
      </c>
    </row>
    <row r="2558" spans="1:5">
      <c r="A2558" s="118">
        <v>432723</v>
      </c>
      <c r="B2558" s="119">
        <v>36</v>
      </c>
      <c r="C2558" s="120">
        <f t="shared" si="79"/>
        <v>100</v>
      </c>
      <c r="D2558" s="119">
        <v>65</v>
      </c>
      <c r="E2558" s="121">
        <f t="shared" si="78"/>
        <v>1.8055555555555556</v>
      </c>
    </row>
    <row r="2559" spans="1:5">
      <c r="A2559" s="118">
        <v>433051</v>
      </c>
      <c r="B2559" s="119">
        <v>36</v>
      </c>
      <c r="C2559" s="120">
        <f t="shared" si="79"/>
        <v>100</v>
      </c>
      <c r="D2559" s="119">
        <v>65</v>
      </c>
      <c r="E2559" s="121">
        <f t="shared" si="78"/>
        <v>1.8055555555555556</v>
      </c>
    </row>
    <row r="2560" spans="1:5">
      <c r="A2560" s="118">
        <v>433168</v>
      </c>
      <c r="B2560" s="119">
        <v>36</v>
      </c>
      <c r="C2560" s="120">
        <f t="shared" si="79"/>
        <v>100</v>
      </c>
      <c r="D2560" s="119">
        <v>65</v>
      </c>
      <c r="E2560" s="121">
        <f t="shared" si="78"/>
        <v>1.8055555555555556</v>
      </c>
    </row>
    <row r="2561" spans="1:5">
      <c r="A2561" s="118">
        <v>433207</v>
      </c>
      <c r="B2561" s="119">
        <v>36</v>
      </c>
      <c r="C2561" s="120">
        <f t="shared" si="79"/>
        <v>100</v>
      </c>
      <c r="D2561" s="119">
        <v>65</v>
      </c>
      <c r="E2561" s="121">
        <f t="shared" si="78"/>
        <v>1.8055555555555556</v>
      </c>
    </row>
    <row r="2562" spans="1:5">
      <c r="A2562" s="118">
        <v>433330</v>
      </c>
      <c r="B2562" s="119">
        <v>36</v>
      </c>
      <c r="C2562" s="120">
        <f t="shared" si="79"/>
        <v>100</v>
      </c>
      <c r="D2562" s="119">
        <v>65</v>
      </c>
      <c r="E2562" s="121">
        <f t="shared" si="78"/>
        <v>1.8055555555555556</v>
      </c>
    </row>
    <row r="2563" spans="1:5">
      <c r="A2563" s="118">
        <v>434557</v>
      </c>
      <c r="B2563" s="119">
        <v>36</v>
      </c>
      <c r="C2563" s="120">
        <f t="shared" si="79"/>
        <v>100</v>
      </c>
      <c r="D2563" s="119">
        <v>65</v>
      </c>
      <c r="E2563" s="121">
        <f t="shared" si="78"/>
        <v>1.8055555555555556</v>
      </c>
    </row>
    <row r="2564" spans="1:5">
      <c r="A2564" s="118">
        <v>434885</v>
      </c>
      <c r="B2564" s="119">
        <v>36</v>
      </c>
      <c r="C2564" s="120">
        <f t="shared" si="79"/>
        <v>100</v>
      </c>
      <c r="D2564" s="119">
        <v>65</v>
      </c>
      <c r="E2564" s="121">
        <f t="shared" ref="E2564:E2627" si="80">D2564/B2564</f>
        <v>1.8055555555555556</v>
      </c>
    </row>
    <row r="2565" spans="1:5">
      <c r="A2565" s="118">
        <v>432093</v>
      </c>
      <c r="B2565" s="119">
        <v>31</v>
      </c>
      <c r="C2565" s="120">
        <f t="shared" ref="C2565:C2628" si="81">B2565*100/36</f>
        <v>86.111111111111114</v>
      </c>
      <c r="D2565" s="119">
        <v>56</v>
      </c>
      <c r="E2565" s="121">
        <f t="shared" si="80"/>
        <v>1.8064516129032258</v>
      </c>
    </row>
    <row r="2566" spans="1:5">
      <c r="A2566" s="118">
        <v>431772</v>
      </c>
      <c r="B2566" s="119">
        <v>32</v>
      </c>
      <c r="C2566" s="120">
        <f t="shared" si="81"/>
        <v>88.888888888888886</v>
      </c>
      <c r="D2566" s="119">
        <v>58</v>
      </c>
      <c r="E2566" s="121">
        <f t="shared" si="80"/>
        <v>1.8125</v>
      </c>
    </row>
    <row r="2567" spans="1:5">
      <c r="A2567" s="118">
        <v>432010</v>
      </c>
      <c r="B2567" s="119">
        <v>32</v>
      </c>
      <c r="C2567" s="120">
        <f t="shared" si="81"/>
        <v>88.888888888888886</v>
      </c>
      <c r="D2567" s="119">
        <v>58</v>
      </c>
      <c r="E2567" s="121">
        <f t="shared" si="80"/>
        <v>1.8125</v>
      </c>
    </row>
    <row r="2568" spans="1:5">
      <c r="A2568" s="118">
        <v>432347</v>
      </c>
      <c r="B2568" s="119">
        <v>32</v>
      </c>
      <c r="C2568" s="120">
        <f t="shared" si="81"/>
        <v>88.888888888888886</v>
      </c>
      <c r="D2568" s="119">
        <v>58</v>
      </c>
      <c r="E2568" s="121">
        <f t="shared" si="80"/>
        <v>1.8125</v>
      </c>
    </row>
    <row r="2569" spans="1:5">
      <c r="A2569" s="118">
        <v>434038</v>
      </c>
      <c r="B2569" s="119">
        <v>32</v>
      </c>
      <c r="C2569" s="120">
        <f t="shared" si="81"/>
        <v>88.888888888888886</v>
      </c>
      <c r="D2569" s="119">
        <v>58</v>
      </c>
      <c r="E2569" s="121">
        <f t="shared" si="80"/>
        <v>1.8125</v>
      </c>
    </row>
    <row r="2570" spans="1:5">
      <c r="A2570" s="118">
        <v>434069</v>
      </c>
      <c r="B2570" s="119">
        <v>32</v>
      </c>
      <c r="C2570" s="120">
        <f t="shared" si="81"/>
        <v>88.888888888888886</v>
      </c>
      <c r="D2570" s="119">
        <v>58</v>
      </c>
      <c r="E2570" s="121">
        <f t="shared" si="80"/>
        <v>1.8125</v>
      </c>
    </row>
    <row r="2571" spans="1:5">
      <c r="A2571" s="118">
        <v>431533</v>
      </c>
      <c r="B2571" s="119">
        <v>33</v>
      </c>
      <c r="C2571" s="120">
        <f t="shared" si="81"/>
        <v>91.666666666666671</v>
      </c>
      <c r="D2571" s="119">
        <v>60</v>
      </c>
      <c r="E2571" s="121">
        <f t="shared" si="80"/>
        <v>1.8181818181818181</v>
      </c>
    </row>
    <row r="2572" spans="1:5">
      <c r="A2572" s="118">
        <v>432958</v>
      </c>
      <c r="B2572" s="119">
        <v>33</v>
      </c>
      <c r="C2572" s="120">
        <f t="shared" si="81"/>
        <v>91.666666666666671</v>
      </c>
      <c r="D2572" s="119">
        <v>60</v>
      </c>
      <c r="E2572" s="121">
        <f t="shared" si="80"/>
        <v>1.8181818181818181</v>
      </c>
    </row>
    <row r="2573" spans="1:5">
      <c r="A2573" s="118">
        <v>434227</v>
      </c>
      <c r="B2573" s="119">
        <v>33</v>
      </c>
      <c r="C2573" s="120">
        <f t="shared" si="81"/>
        <v>91.666666666666671</v>
      </c>
      <c r="D2573" s="119">
        <v>60</v>
      </c>
      <c r="E2573" s="121">
        <f t="shared" si="80"/>
        <v>1.8181818181818181</v>
      </c>
    </row>
    <row r="2574" spans="1:5">
      <c r="A2574" s="118">
        <v>433442</v>
      </c>
      <c r="B2574" s="119">
        <v>34</v>
      </c>
      <c r="C2574" s="120">
        <f t="shared" si="81"/>
        <v>94.444444444444443</v>
      </c>
      <c r="D2574" s="119">
        <v>62</v>
      </c>
      <c r="E2574" s="121">
        <f t="shared" si="80"/>
        <v>1.8235294117647058</v>
      </c>
    </row>
    <row r="2575" spans="1:5">
      <c r="A2575" s="118">
        <v>433878</v>
      </c>
      <c r="B2575" s="119">
        <v>34</v>
      </c>
      <c r="C2575" s="120">
        <f t="shared" si="81"/>
        <v>94.444444444444443</v>
      </c>
      <c r="D2575" s="119">
        <v>62</v>
      </c>
      <c r="E2575" s="121">
        <f t="shared" si="80"/>
        <v>1.8235294117647058</v>
      </c>
    </row>
    <row r="2576" spans="1:5">
      <c r="A2576" s="118">
        <v>434800</v>
      </c>
      <c r="B2576" s="119">
        <v>34</v>
      </c>
      <c r="C2576" s="120">
        <f t="shared" si="81"/>
        <v>94.444444444444443</v>
      </c>
      <c r="D2576" s="119">
        <v>62</v>
      </c>
      <c r="E2576" s="121">
        <f t="shared" si="80"/>
        <v>1.8235294117647058</v>
      </c>
    </row>
    <row r="2577" spans="1:5">
      <c r="A2577" s="118">
        <v>433414</v>
      </c>
      <c r="B2577" s="119">
        <v>29</v>
      </c>
      <c r="C2577" s="120">
        <f t="shared" si="81"/>
        <v>80.555555555555557</v>
      </c>
      <c r="D2577" s="119">
        <v>53</v>
      </c>
      <c r="E2577" s="121">
        <f t="shared" si="80"/>
        <v>1.8275862068965518</v>
      </c>
    </row>
    <row r="2578" spans="1:5">
      <c r="A2578" s="118">
        <v>431360</v>
      </c>
      <c r="B2578" s="119">
        <v>35</v>
      </c>
      <c r="C2578" s="120">
        <f t="shared" si="81"/>
        <v>97.222222222222229</v>
      </c>
      <c r="D2578" s="119">
        <v>64</v>
      </c>
      <c r="E2578" s="121">
        <f t="shared" si="80"/>
        <v>1.8285714285714285</v>
      </c>
    </row>
    <row r="2579" spans="1:5">
      <c r="A2579" s="118">
        <v>431672</v>
      </c>
      <c r="B2579" s="119">
        <v>35</v>
      </c>
      <c r="C2579" s="120">
        <f t="shared" si="81"/>
        <v>97.222222222222229</v>
      </c>
      <c r="D2579" s="119">
        <v>64</v>
      </c>
      <c r="E2579" s="121">
        <f t="shared" si="80"/>
        <v>1.8285714285714285</v>
      </c>
    </row>
    <row r="2580" spans="1:5">
      <c r="A2580" s="118">
        <v>432426</v>
      </c>
      <c r="B2580" s="119">
        <v>35</v>
      </c>
      <c r="C2580" s="120">
        <f t="shared" si="81"/>
        <v>97.222222222222229</v>
      </c>
      <c r="D2580" s="119">
        <v>64</v>
      </c>
      <c r="E2580" s="121">
        <f t="shared" si="80"/>
        <v>1.8285714285714285</v>
      </c>
    </row>
    <row r="2581" spans="1:5">
      <c r="A2581" s="118">
        <v>435050</v>
      </c>
      <c r="B2581" s="119">
        <v>35</v>
      </c>
      <c r="C2581" s="120">
        <f t="shared" si="81"/>
        <v>97.222222222222229</v>
      </c>
      <c r="D2581" s="119">
        <v>64</v>
      </c>
      <c r="E2581" s="121">
        <f t="shared" si="80"/>
        <v>1.8285714285714285</v>
      </c>
    </row>
    <row r="2582" spans="1:5">
      <c r="A2582" s="118">
        <v>431228</v>
      </c>
      <c r="B2582" s="119">
        <v>36</v>
      </c>
      <c r="C2582" s="120">
        <f t="shared" si="81"/>
        <v>100</v>
      </c>
      <c r="D2582" s="119">
        <v>66</v>
      </c>
      <c r="E2582" s="121">
        <f t="shared" si="80"/>
        <v>1.8333333333333333</v>
      </c>
    </row>
    <row r="2583" spans="1:5">
      <c r="A2583" s="118">
        <v>431477</v>
      </c>
      <c r="B2583" s="119">
        <v>36</v>
      </c>
      <c r="C2583" s="120">
        <f t="shared" si="81"/>
        <v>100</v>
      </c>
      <c r="D2583" s="119">
        <v>66</v>
      </c>
      <c r="E2583" s="121">
        <f t="shared" si="80"/>
        <v>1.8333333333333333</v>
      </c>
    </row>
    <row r="2584" spans="1:5">
      <c r="A2584" s="118">
        <v>432217</v>
      </c>
      <c r="B2584" s="119">
        <v>36</v>
      </c>
      <c r="C2584" s="120">
        <f t="shared" si="81"/>
        <v>100</v>
      </c>
      <c r="D2584" s="119">
        <v>66</v>
      </c>
      <c r="E2584" s="121">
        <f t="shared" si="80"/>
        <v>1.8333333333333333</v>
      </c>
    </row>
    <row r="2585" spans="1:5">
      <c r="A2585" s="118">
        <v>432268</v>
      </c>
      <c r="B2585" s="119">
        <v>36</v>
      </c>
      <c r="C2585" s="120">
        <f t="shared" si="81"/>
        <v>100</v>
      </c>
      <c r="D2585" s="119">
        <v>66</v>
      </c>
      <c r="E2585" s="121">
        <f t="shared" si="80"/>
        <v>1.8333333333333333</v>
      </c>
    </row>
    <row r="2586" spans="1:5">
      <c r="A2586" s="118">
        <v>432552</v>
      </c>
      <c r="B2586" s="119">
        <v>36</v>
      </c>
      <c r="C2586" s="120">
        <f t="shared" si="81"/>
        <v>100</v>
      </c>
      <c r="D2586" s="119">
        <v>66</v>
      </c>
      <c r="E2586" s="121">
        <f t="shared" si="80"/>
        <v>1.8333333333333333</v>
      </c>
    </row>
    <row r="2587" spans="1:5">
      <c r="A2587" s="118">
        <v>432731</v>
      </c>
      <c r="B2587" s="119">
        <v>36</v>
      </c>
      <c r="C2587" s="120">
        <f t="shared" si="81"/>
        <v>100</v>
      </c>
      <c r="D2587" s="119">
        <v>66</v>
      </c>
      <c r="E2587" s="121">
        <f t="shared" si="80"/>
        <v>1.8333333333333333</v>
      </c>
    </row>
    <row r="2588" spans="1:5">
      <c r="A2588" s="118">
        <v>432954</v>
      </c>
      <c r="B2588" s="119">
        <v>36</v>
      </c>
      <c r="C2588" s="120">
        <f t="shared" si="81"/>
        <v>100</v>
      </c>
      <c r="D2588" s="119">
        <v>66</v>
      </c>
      <c r="E2588" s="121">
        <f t="shared" si="80"/>
        <v>1.8333333333333333</v>
      </c>
    </row>
    <row r="2589" spans="1:5">
      <c r="A2589" s="118">
        <v>433356</v>
      </c>
      <c r="B2589" s="119">
        <v>36</v>
      </c>
      <c r="C2589" s="120">
        <f t="shared" si="81"/>
        <v>100</v>
      </c>
      <c r="D2589" s="119">
        <v>66</v>
      </c>
      <c r="E2589" s="121">
        <f t="shared" si="80"/>
        <v>1.8333333333333333</v>
      </c>
    </row>
    <row r="2590" spans="1:5">
      <c r="A2590" s="118">
        <v>433784</v>
      </c>
      <c r="B2590" s="119">
        <v>36</v>
      </c>
      <c r="C2590" s="120">
        <f t="shared" si="81"/>
        <v>100</v>
      </c>
      <c r="D2590" s="119">
        <v>66</v>
      </c>
      <c r="E2590" s="121">
        <f t="shared" si="80"/>
        <v>1.8333333333333333</v>
      </c>
    </row>
    <row r="2591" spans="1:5">
      <c r="A2591" s="118">
        <v>434364</v>
      </c>
      <c r="B2591" s="119">
        <v>36</v>
      </c>
      <c r="C2591" s="120">
        <f t="shared" si="81"/>
        <v>100</v>
      </c>
      <c r="D2591" s="119">
        <v>66</v>
      </c>
      <c r="E2591" s="121">
        <f t="shared" si="80"/>
        <v>1.8333333333333333</v>
      </c>
    </row>
    <row r="2592" spans="1:5">
      <c r="A2592" s="118">
        <v>431633</v>
      </c>
      <c r="B2592" s="119">
        <v>30</v>
      </c>
      <c r="C2592" s="120">
        <f t="shared" si="81"/>
        <v>83.333333333333329</v>
      </c>
      <c r="D2592" s="119">
        <v>55</v>
      </c>
      <c r="E2592" s="121">
        <f t="shared" si="80"/>
        <v>1.8333333333333333</v>
      </c>
    </row>
    <row r="2593" spans="1:5">
      <c r="A2593" s="118">
        <v>434711</v>
      </c>
      <c r="B2593" s="119">
        <v>30</v>
      </c>
      <c r="C2593" s="120">
        <f t="shared" si="81"/>
        <v>83.333333333333329</v>
      </c>
      <c r="D2593" s="119">
        <v>55</v>
      </c>
      <c r="E2593" s="121">
        <f t="shared" si="80"/>
        <v>1.8333333333333333</v>
      </c>
    </row>
    <row r="2594" spans="1:5">
      <c r="A2594" s="118">
        <v>434299</v>
      </c>
      <c r="B2594" s="119">
        <v>31</v>
      </c>
      <c r="C2594" s="120">
        <f t="shared" si="81"/>
        <v>86.111111111111114</v>
      </c>
      <c r="D2594" s="119">
        <v>57</v>
      </c>
      <c r="E2594" s="121">
        <f t="shared" si="80"/>
        <v>1.8387096774193548</v>
      </c>
    </row>
    <row r="2595" spans="1:5">
      <c r="A2595" s="118">
        <v>434480</v>
      </c>
      <c r="B2595" s="119">
        <v>31</v>
      </c>
      <c r="C2595" s="120">
        <f t="shared" si="81"/>
        <v>86.111111111111114</v>
      </c>
      <c r="D2595" s="119">
        <v>57</v>
      </c>
      <c r="E2595" s="121">
        <f t="shared" si="80"/>
        <v>1.8387096774193548</v>
      </c>
    </row>
    <row r="2596" spans="1:5">
      <c r="A2596" s="118">
        <v>431275</v>
      </c>
      <c r="B2596" s="119">
        <v>34</v>
      </c>
      <c r="C2596" s="120">
        <f t="shared" si="81"/>
        <v>94.444444444444443</v>
      </c>
      <c r="D2596" s="119">
        <v>63</v>
      </c>
      <c r="E2596" s="121">
        <f t="shared" si="80"/>
        <v>1.8529411764705883</v>
      </c>
    </row>
    <row r="2597" spans="1:5">
      <c r="A2597" s="118">
        <v>431983</v>
      </c>
      <c r="B2597" s="119">
        <v>34</v>
      </c>
      <c r="C2597" s="120">
        <f t="shared" si="81"/>
        <v>94.444444444444443</v>
      </c>
      <c r="D2597" s="119">
        <v>63</v>
      </c>
      <c r="E2597" s="121">
        <f t="shared" si="80"/>
        <v>1.8529411764705883</v>
      </c>
    </row>
    <row r="2598" spans="1:5">
      <c r="A2598" s="118">
        <v>432127</v>
      </c>
      <c r="B2598" s="119">
        <v>34</v>
      </c>
      <c r="C2598" s="120">
        <f t="shared" si="81"/>
        <v>94.444444444444443</v>
      </c>
      <c r="D2598" s="119">
        <v>63</v>
      </c>
      <c r="E2598" s="121">
        <f t="shared" si="80"/>
        <v>1.8529411764705883</v>
      </c>
    </row>
    <row r="2599" spans="1:5">
      <c r="A2599" s="118">
        <v>432292</v>
      </c>
      <c r="B2599" s="119">
        <v>34</v>
      </c>
      <c r="C2599" s="120">
        <f t="shared" si="81"/>
        <v>94.444444444444443</v>
      </c>
      <c r="D2599" s="119">
        <v>63</v>
      </c>
      <c r="E2599" s="121">
        <f t="shared" si="80"/>
        <v>1.8529411764705883</v>
      </c>
    </row>
    <row r="2600" spans="1:5">
      <c r="A2600" s="118">
        <v>432718</v>
      </c>
      <c r="B2600" s="119">
        <v>34</v>
      </c>
      <c r="C2600" s="120">
        <f t="shared" si="81"/>
        <v>94.444444444444443</v>
      </c>
      <c r="D2600" s="119">
        <v>63</v>
      </c>
      <c r="E2600" s="121">
        <f t="shared" si="80"/>
        <v>1.8529411764705883</v>
      </c>
    </row>
    <row r="2601" spans="1:5">
      <c r="A2601" s="118">
        <v>432960</v>
      </c>
      <c r="B2601" s="119">
        <v>34</v>
      </c>
      <c r="C2601" s="120">
        <f t="shared" si="81"/>
        <v>94.444444444444443</v>
      </c>
      <c r="D2601" s="119">
        <v>63</v>
      </c>
      <c r="E2601" s="121">
        <f t="shared" si="80"/>
        <v>1.8529411764705883</v>
      </c>
    </row>
    <row r="2602" spans="1:5">
      <c r="A2602" s="118">
        <v>431183</v>
      </c>
      <c r="B2602" s="119">
        <v>35</v>
      </c>
      <c r="C2602" s="120">
        <f t="shared" si="81"/>
        <v>97.222222222222229</v>
      </c>
      <c r="D2602" s="119">
        <v>65</v>
      </c>
      <c r="E2602" s="121">
        <f t="shared" si="80"/>
        <v>1.8571428571428572</v>
      </c>
    </row>
    <row r="2603" spans="1:5">
      <c r="A2603" s="118">
        <v>431499</v>
      </c>
      <c r="B2603" s="119">
        <v>35</v>
      </c>
      <c r="C2603" s="120">
        <f t="shared" si="81"/>
        <v>97.222222222222229</v>
      </c>
      <c r="D2603" s="119">
        <v>65</v>
      </c>
      <c r="E2603" s="121">
        <f t="shared" si="80"/>
        <v>1.8571428571428572</v>
      </c>
    </row>
    <row r="2604" spans="1:5">
      <c r="A2604" s="118">
        <v>434011</v>
      </c>
      <c r="B2604" s="119">
        <v>35</v>
      </c>
      <c r="C2604" s="120">
        <f t="shared" si="81"/>
        <v>97.222222222222229</v>
      </c>
      <c r="D2604" s="119">
        <v>65</v>
      </c>
      <c r="E2604" s="121">
        <f t="shared" si="80"/>
        <v>1.8571428571428572</v>
      </c>
    </row>
    <row r="2605" spans="1:5">
      <c r="A2605" s="118">
        <v>431389</v>
      </c>
      <c r="B2605" s="119">
        <v>36</v>
      </c>
      <c r="C2605" s="120">
        <f t="shared" si="81"/>
        <v>100</v>
      </c>
      <c r="D2605" s="119">
        <v>67</v>
      </c>
      <c r="E2605" s="121">
        <f t="shared" si="80"/>
        <v>1.8611111111111112</v>
      </c>
    </row>
    <row r="2606" spans="1:5">
      <c r="A2606" s="118">
        <v>432303</v>
      </c>
      <c r="B2606" s="119">
        <v>36</v>
      </c>
      <c r="C2606" s="120">
        <f t="shared" si="81"/>
        <v>100</v>
      </c>
      <c r="D2606" s="119">
        <v>67</v>
      </c>
      <c r="E2606" s="121">
        <f t="shared" si="80"/>
        <v>1.8611111111111112</v>
      </c>
    </row>
    <row r="2607" spans="1:5">
      <c r="A2607" s="118">
        <v>432484</v>
      </c>
      <c r="B2607" s="119">
        <v>36</v>
      </c>
      <c r="C2607" s="120">
        <f t="shared" si="81"/>
        <v>100</v>
      </c>
      <c r="D2607" s="119">
        <v>67</v>
      </c>
      <c r="E2607" s="121">
        <f t="shared" si="80"/>
        <v>1.8611111111111112</v>
      </c>
    </row>
    <row r="2608" spans="1:5">
      <c r="A2608" s="118">
        <v>432524</v>
      </c>
      <c r="B2608" s="119">
        <v>36</v>
      </c>
      <c r="C2608" s="120">
        <f t="shared" si="81"/>
        <v>100</v>
      </c>
      <c r="D2608" s="119">
        <v>67</v>
      </c>
      <c r="E2608" s="121">
        <f t="shared" si="80"/>
        <v>1.8611111111111112</v>
      </c>
    </row>
    <row r="2609" spans="1:5">
      <c r="A2609" s="118">
        <v>432912</v>
      </c>
      <c r="B2609" s="119">
        <v>36</v>
      </c>
      <c r="C2609" s="120">
        <f t="shared" si="81"/>
        <v>100</v>
      </c>
      <c r="D2609" s="119">
        <v>67</v>
      </c>
      <c r="E2609" s="121">
        <f t="shared" si="80"/>
        <v>1.8611111111111112</v>
      </c>
    </row>
    <row r="2610" spans="1:5">
      <c r="A2610" s="118">
        <v>432928</v>
      </c>
      <c r="B2610" s="119">
        <v>36</v>
      </c>
      <c r="C2610" s="120">
        <f t="shared" si="81"/>
        <v>100</v>
      </c>
      <c r="D2610" s="119">
        <v>67</v>
      </c>
      <c r="E2610" s="121">
        <f t="shared" si="80"/>
        <v>1.8611111111111112</v>
      </c>
    </row>
    <row r="2611" spans="1:5">
      <c r="A2611" s="118">
        <v>433059</v>
      </c>
      <c r="B2611" s="119">
        <v>36</v>
      </c>
      <c r="C2611" s="120">
        <f t="shared" si="81"/>
        <v>100</v>
      </c>
      <c r="D2611" s="119">
        <v>67</v>
      </c>
      <c r="E2611" s="121">
        <f t="shared" si="80"/>
        <v>1.8611111111111112</v>
      </c>
    </row>
    <row r="2612" spans="1:5">
      <c r="A2612" s="118">
        <v>433261</v>
      </c>
      <c r="B2612" s="119">
        <v>36</v>
      </c>
      <c r="C2612" s="120">
        <f t="shared" si="81"/>
        <v>100</v>
      </c>
      <c r="D2612" s="119">
        <v>67</v>
      </c>
      <c r="E2612" s="121">
        <f t="shared" si="80"/>
        <v>1.8611111111111112</v>
      </c>
    </row>
    <row r="2613" spans="1:5">
      <c r="A2613" s="118">
        <v>433313</v>
      </c>
      <c r="B2613" s="119">
        <v>36</v>
      </c>
      <c r="C2613" s="120">
        <f t="shared" si="81"/>
        <v>100</v>
      </c>
      <c r="D2613" s="119">
        <v>67</v>
      </c>
      <c r="E2613" s="121">
        <f t="shared" si="80"/>
        <v>1.8611111111111112</v>
      </c>
    </row>
    <row r="2614" spans="1:5">
      <c r="A2614" s="118">
        <v>433489</v>
      </c>
      <c r="B2614" s="119">
        <v>36</v>
      </c>
      <c r="C2614" s="120">
        <f t="shared" si="81"/>
        <v>100</v>
      </c>
      <c r="D2614" s="119">
        <v>67</v>
      </c>
      <c r="E2614" s="121">
        <f t="shared" si="80"/>
        <v>1.8611111111111112</v>
      </c>
    </row>
    <row r="2615" spans="1:5">
      <c r="A2615" s="118">
        <v>433537</v>
      </c>
      <c r="B2615" s="119">
        <v>36</v>
      </c>
      <c r="C2615" s="120">
        <f t="shared" si="81"/>
        <v>100</v>
      </c>
      <c r="D2615" s="119">
        <v>67</v>
      </c>
      <c r="E2615" s="121">
        <f t="shared" si="80"/>
        <v>1.8611111111111112</v>
      </c>
    </row>
    <row r="2616" spans="1:5">
      <c r="A2616" s="118">
        <v>433676</v>
      </c>
      <c r="B2616" s="119">
        <v>36</v>
      </c>
      <c r="C2616" s="120">
        <f t="shared" si="81"/>
        <v>100</v>
      </c>
      <c r="D2616" s="119">
        <v>67</v>
      </c>
      <c r="E2616" s="121">
        <f t="shared" si="80"/>
        <v>1.8611111111111112</v>
      </c>
    </row>
    <row r="2617" spans="1:5">
      <c r="A2617" s="118">
        <v>433906</v>
      </c>
      <c r="B2617" s="119">
        <v>36</v>
      </c>
      <c r="C2617" s="120">
        <f t="shared" si="81"/>
        <v>100</v>
      </c>
      <c r="D2617" s="119">
        <v>67</v>
      </c>
      <c r="E2617" s="121">
        <f t="shared" si="80"/>
        <v>1.8611111111111112</v>
      </c>
    </row>
    <row r="2618" spans="1:5">
      <c r="A2618" s="118">
        <v>433922</v>
      </c>
      <c r="B2618" s="119">
        <v>36</v>
      </c>
      <c r="C2618" s="120">
        <f t="shared" si="81"/>
        <v>100</v>
      </c>
      <c r="D2618" s="119">
        <v>67</v>
      </c>
      <c r="E2618" s="121">
        <f t="shared" si="80"/>
        <v>1.8611111111111112</v>
      </c>
    </row>
    <row r="2619" spans="1:5">
      <c r="A2619" s="118">
        <v>434017</v>
      </c>
      <c r="B2619" s="119">
        <v>36</v>
      </c>
      <c r="C2619" s="120">
        <f t="shared" si="81"/>
        <v>100</v>
      </c>
      <c r="D2619" s="119">
        <v>67</v>
      </c>
      <c r="E2619" s="121">
        <f t="shared" si="80"/>
        <v>1.8611111111111112</v>
      </c>
    </row>
    <row r="2620" spans="1:5">
      <c r="A2620" s="118">
        <v>434354</v>
      </c>
      <c r="B2620" s="119">
        <v>36</v>
      </c>
      <c r="C2620" s="120">
        <f t="shared" si="81"/>
        <v>100</v>
      </c>
      <c r="D2620" s="119">
        <v>67</v>
      </c>
      <c r="E2620" s="121">
        <f t="shared" si="80"/>
        <v>1.8611111111111112</v>
      </c>
    </row>
    <row r="2621" spans="1:5">
      <c r="A2621" s="118">
        <v>434679</v>
      </c>
      <c r="B2621" s="119">
        <v>36</v>
      </c>
      <c r="C2621" s="120">
        <f t="shared" si="81"/>
        <v>100</v>
      </c>
      <c r="D2621" s="119">
        <v>67</v>
      </c>
      <c r="E2621" s="121">
        <f t="shared" si="80"/>
        <v>1.8611111111111112</v>
      </c>
    </row>
    <row r="2622" spans="1:5">
      <c r="A2622" s="118">
        <v>433903</v>
      </c>
      <c r="B2622" s="119">
        <v>30</v>
      </c>
      <c r="C2622" s="120">
        <f t="shared" si="81"/>
        <v>83.333333333333329</v>
      </c>
      <c r="D2622" s="119">
        <v>56</v>
      </c>
      <c r="E2622" s="121">
        <f t="shared" si="80"/>
        <v>1.8666666666666667</v>
      </c>
    </row>
    <row r="2623" spans="1:5">
      <c r="A2623" s="118">
        <v>435080</v>
      </c>
      <c r="B2623" s="119">
        <v>30</v>
      </c>
      <c r="C2623" s="120">
        <f t="shared" si="81"/>
        <v>83.333333333333329</v>
      </c>
      <c r="D2623" s="119">
        <v>56</v>
      </c>
      <c r="E2623" s="121">
        <f t="shared" si="80"/>
        <v>1.8666666666666667</v>
      </c>
    </row>
    <row r="2624" spans="1:5">
      <c r="A2624" s="118">
        <v>435170</v>
      </c>
      <c r="B2624" s="119">
        <v>32</v>
      </c>
      <c r="C2624" s="120">
        <f t="shared" si="81"/>
        <v>88.888888888888886</v>
      </c>
      <c r="D2624" s="119">
        <v>60</v>
      </c>
      <c r="E2624" s="121">
        <f t="shared" si="80"/>
        <v>1.875</v>
      </c>
    </row>
    <row r="2625" spans="1:5">
      <c r="A2625" s="118">
        <v>433102</v>
      </c>
      <c r="B2625" s="119">
        <v>33</v>
      </c>
      <c r="C2625" s="120">
        <f t="shared" si="81"/>
        <v>91.666666666666671</v>
      </c>
      <c r="D2625" s="119">
        <v>62</v>
      </c>
      <c r="E2625" s="121">
        <f t="shared" si="80"/>
        <v>1.8787878787878789</v>
      </c>
    </row>
    <row r="2626" spans="1:5">
      <c r="A2626" s="118">
        <v>433852</v>
      </c>
      <c r="B2626" s="119">
        <v>34</v>
      </c>
      <c r="C2626" s="120">
        <f t="shared" si="81"/>
        <v>94.444444444444443</v>
      </c>
      <c r="D2626" s="119">
        <v>64</v>
      </c>
      <c r="E2626" s="121">
        <f t="shared" si="80"/>
        <v>1.8823529411764706</v>
      </c>
    </row>
    <row r="2627" spans="1:5">
      <c r="A2627" s="118">
        <v>434651</v>
      </c>
      <c r="B2627" s="119">
        <v>34</v>
      </c>
      <c r="C2627" s="120">
        <f t="shared" si="81"/>
        <v>94.444444444444443</v>
      </c>
      <c r="D2627" s="119">
        <v>64</v>
      </c>
      <c r="E2627" s="121">
        <f t="shared" si="80"/>
        <v>1.8823529411764706</v>
      </c>
    </row>
    <row r="2628" spans="1:5">
      <c r="A2628" s="118">
        <v>431289</v>
      </c>
      <c r="B2628" s="119">
        <v>35</v>
      </c>
      <c r="C2628" s="120">
        <f t="shared" si="81"/>
        <v>97.222222222222229</v>
      </c>
      <c r="D2628" s="119">
        <v>66</v>
      </c>
      <c r="E2628" s="121">
        <f t="shared" ref="E2628:E2691" si="82">D2628/B2628</f>
        <v>1.8857142857142857</v>
      </c>
    </row>
    <row r="2629" spans="1:5">
      <c r="A2629" s="118">
        <v>432318</v>
      </c>
      <c r="B2629" s="119">
        <v>35</v>
      </c>
      <c r="C2629" s="120">
        <f t="shared" ref="C2629:C2692" si="83">B2629*100/36</f>
        <v>97.222222222222229</v>
      </c>
      <c r="D2629" s="119">
        <v>66</v>
      </c>
      <c r="E2629" s="121">
        <f t="shared" si="82"/>
        <v>1.8857142857142857</v>
      </c>
    </row>
    <row r="2630" spans="1:5">
      <c r="A2630" s="118">
        <v>432546</v>
      </c>
      <c r="B2630" s="119">
        <v>35</v>
      </c>
      <c r="C2630" s="120">
        <f t="shared" si="83"/>
        <v>97.222222222222229</v>
      </c>
      <c r="D2630" s="119">
        <v>66</v>
      </c>
      <c r="E2630" s="121">
        <f t="shared" si="82"/>
        <v>1.8857142857142857</v>
      </c>
    </row>
    <row r="2631" spans="1:5">
      <c r="A2631" s="118">
        <v>432569</v>
      </c>
      <c r="B2631" s="119">
        <v>35</v>
      </c>
      <c r="C2631" s="120">
        <f t="shared" si="83"/>
        <v>97.222222222222229</v>
      </c>
      <c r="D2631" s="119">
        <v>66</v>
      </c>
      <c r="E2631" s="121">
        <f t="shared" si="82"/>
        <v>1.8857142857142857</v>
      </c>
    </row>
    <row r="2632" spans="1:5">
      <c r="A2632" s="118">
        <v>434328</v>
      </c>
      <c r="B2632" s="119">
        <v>35</v>
      </c>
      <c r="C2632" s="120">
        <f t="shared" si="83"/>
        <v>97.222222222222229</v>
      </c>
      <c r="D2632" s="119">
        <v>66</v>
      </c>
      <c r="E2632" s="121">
        <f t="shared" si="82"/>
        <v>1.8857142857142857</v>
      </c>
    </row>
    <row r="2633" spans="1:5">
      <c r="A2633" s="118">
        <v>434661</v>
      </c>
      <c r="B2633" s="119">
        <v>35</v>
      </c>
      <c r="C2633" s="120">
        <f t="shared" si="83"/>
        <v>97.222222222222229</v>
      </c>
      <c r="D2633" s="119">
        <v>66</v>
      </c>
      <c r="E2633" s="121">
        <f t="shared" si="82"/>
        <v>1.8857142857142857</v>
      </c>
    </row>
    <row r="2634" spans="1:5">
      <c r="A2634" s="118">
        <v>431186</v>
      </c>
      <c r="B2634" s="119">
        <v>36</v>
      </c>
      <c r="C2634" s="120">
        <f t="shared" si="83"/>
        <v>100</v>
      </c>
      <c r="D2634" s="119">
        <v>68</v>
      </c>
      <c r="E2634" s="121">
        <f t="shared" si="82"/>
        <v>1.8888888888888888</v>
      </c>
    </row>
    <row r="2635" spans="1:5">
      <c r="A2635" s="118">
        <v>431813</v>
      </c>
      <c r="B2635" s="119">
        <v>36</v>
      </c>
      <c r="C2635" s="120">
        <f t="shared" si="83"/>
        <v>100</v>
      </c>
      <c r="D2635" s="119">
        <v>68</v>
      </c>
      <c r="E2635" s="121">
        <f t="shared" si="82"/>
        <v>1.8888888888888888</v>
      </c>
    </row>
    <row r="2636" spans="1:5">
      <c r="A2636" s="118">
        <v>431984</v>
      </c>
      <c r="B2636" s="119">
        <v>36</v>
      </c>
      <c r="C2636" s="120">
        <f t="shared" si="83"/>
        <v>100</v>
      </c>
      <c r="D2636" s="119">
        <v>68</v>
      </c>
      <c r="E2636" s="121">
        <f t="shared" si="82"/>
        <v>1.8888888888888888</v>
      </c>
    </row>
    <row r="2637" spans="1:5">
      <c r="A2637" s="118">
        <v>432496</v>
      </c>
      <c r="B2637" s="119">
        <v>36</v>
      </c>
      <c r="C2637" s="120">
        <f t="shared" si="83"/>
        <v>100</v>
      </c>
      <c r="D2637" s="119">
        <v>68</v>
      </c>
      <c r="E2637" s="121">
        <f t="shared" si="82"/>
        <v>1.8888888888888888</v>
      </c>
    </row>
    <row r="2638" spans="1:5">
      <c r="A2638" s="118">
        <v>432724</v>
      </c>
      <c r="B2638" s="119">
        <v>36</v>
      </c>
      <c r="C2638" s="120">
        <f t="shared" si="83"/>
        <v>100</v>
      </c>
      <c r="D2638" s="119">
        <v>68</v>
      </c>
      <c r="E2638" s="121">
        <f t="shared" si="82"/>
        <v>1.8888888888888888</v>
      </c>
    </row>
    <row r="2639" spans="1:5">
      <c r="A2639" s="118">
        <v>433705</v>
      </c>
      <c r="B2639" s="119">
        <v>36</v>
      </c>
      <c r="C2639" s="120">
        <f t="shared" si="83"/>
        <v>100</v>
      </c>
      <c r="D2639" s="119">
        <v>68</v>
      </c>
      <c r="E2639" s="121">
        <f t="shared" si="82"/>
        <v>1.8888888888888888</v>
      </c>
    </row>
    <row r="2640" spans="1:5">
      <c r="A2640" s="118">
        <v>433795</v>
      </c>
      <c r="B2640" s="119">
        <v>36</v>
      </c>
      <c r="C2640" s="120">
        <f t="shared" si="83"/>
        <v>100</v>
      </c>
      <c r="D2640" s="119">
        <v>68</v>
      </c>
      <c r="E2640" s="121">
        <f t="shared" si="82"/>
        <v>1.8888888888888888</v>
      </c>
    </row>
    <row r="2641" spans="1:5">
      <c r="A2641" s="118">
        <v>434078</v>
      </c>
      <c r="B2641" s="119">
        <v>36</v>
      </c>
      <c r="C2641" s="120">
        <f t="shared" si="83"/>
        <v>100</v>
      </c>
      <c r="D2641" s="119">
        <v>68</v>
      </c>
      <c r="E2641" s="121">
        <f t="shared" si="82"/>
        <v>1.8888888888888888</v>
      </c>
    </row>
    <row r="2642" spans="1:5">
      <c r="A2642" s="118">
        <v>434099</v>
      </c>
      <c r="B2642" s="119">
        <v>36</v>
      </c>
      <c r="C2642" s="120">
        <f t="shared" si="83"/>
        <v>100</v>
      </c>
      <c r="D2642" s="119">
        <v>68</v>
      </c>
      <c r="E2642" s="121">
        <f t="shared" si="82"/>
        <v>1.8888888888888888</v>
      </c>
    </row>
    <row r="2643" spans="1:5">
      <c r="A2643" s="118">
        <v>434325</v>
      </c>
      <c r="B2643" s="119">
        <v>36</v>
      </c>
      <c r="C2643" s="120">
        <f t="shared" si="83"/>
        <v>100</v>
      </c>
      <c r="D2643" s="119">
        <v>68</v>
      </c>
      <c r="E2643" s="121">
        <f t="shared" si="82"/>
        <v>1.8888888888888888</v>
      </c>
    </row>
    <row r="2644" spans="1:5">
      <c r="A2644" s="118">
        <v>434510</v>
      </c>
      <c r="B2644" s="119">
        <v>36</v>
      </c>
      <c r="C2644" s="120">
        <f t="shared" si="83"/>
        <v>100</v>
      </c>
      <c r="D2644" s="119">
        <v>68</v>
      </c>
      <c r="E2644" s="121">
        <f t="shared" si="82"/>
        <v>1.8888888888888888</v>
      </c>
    </row>
    <row r="2645" spans="1:5">
      <c r="A2645" s="118">
        <v>435138</v>
      </c>
      <c r="B2645" s="119">
        <v>36</v>
      </c>
      <c r="C2645" s="120">
        <f t="shared" si="83"/>
        <v>100</v>
      </c>
      <c r="D2645" s="119">
        <v>68</v>
      </c>
      <c r="E2645" s="121">
        <f t="shared" si="82"/>
        <v>1.8888888888888888</v>
      </c>
    </row>
    <row r="2646" spans="1:5">
      <c r="A2646" s="118">
        <v>435179</v>
      </c>
      <c r="B2646" s="119">
        <v>36</v>
      </c>
      <c r="C2646" s="120">
        <f t="shared" si="83"/>
        <v>100</v>
      </c>
      <c r="D2646" s="119">
        <v>68</v>
      </c>
      <c r="E2646" s="121">
        <f t="shared" si="82"/>
        <v>1.8888888888888888</v>
      </c>
    </row>
    <row r="2647" spans="1:5">
      <c r="A2647" s="118">
        <v>431470</v>
      </c>
      <c r="B2647" s="119">
        <v>32</v>
      </c>
      <c r="C2647" s="120">
        <f t="shared" si="83"/>
        <v>88.888888888888886</v>
      </c>
      <c r="D2647" s="119">
        <v>61</v>
      </c>
      <c r="E2647" s="121">
        <f t="shared" si="82"/>
        <v>1.90625</v>
      </c>
    </row>
    <row r="2648" spans="1:5">
      <c r="A2648" s="118">
        <v>432129</v>
      </c>
      <c r="B2648" s="119">
        <v>33</v>
      </c>
      <c r="C2648" s="120">
        <f t="shared" si="83"/>
        <v>91.666666666666671</v>
      </c>
      <c r="D2648" s="119">
        <v>63</v>
      </c>
      <c r="E2648" s="121">
        <f t="shared" si="82"/>
        <v>1.9090909090909092</v>
      </c>
    </row>
    <row r="2649" spans="1:5">
      <c r="A2649" s="118">
        <v>432739</v>
      </c>
      <c r="B2649" s="119">
        <v>33</v>
      </c>
      <c r="C2649" s="120">
        <f t="shared" si="83"/>
        <v>91.666666666666671</v>
      </c>
      <c r="D2649" s="119">
        <v>63</v>
      </c>
      <c r="E2649" s="121">
        <f t="shared" si="82"/>
        <v>1.9090909090909092</v>
      </c>
    </row>
    <row r="2650" spans="1:5">
      <c r="A2650" s="118">
        <v>434209</v>
      </c>
      <c r="B2650" s="119">
        <v>33</v>
      </c>
      <c r="C2650" s="120">
        <f t="shared" si="83"/>
        <v>91.666666666666671</v>
      </c>
      <c r="D2650" s="119">
        <v>63</v>
      </c>
      <c r="E2650" s="121">
        <f t="shared" si="82"/>
        <v>1.9090909090909092</v>
      </c>
    </row>
    <row r="2651" spans="1:5">
      <c r="A2651" s="118">
        <v>431240</v>
      </c>
      <c r="B2651" s="119">
        <v>34</v>
      </c>
      <c r="C2651" s="120">
        <f t="shared" si="83"/>
        <v>94.444444444444443</v>
      </c>
      <c r="D2651" s="119">
        <v>65</v>
      </c>
      <c r="E2651" s="121">
        <f t="shared" si="82"/>
        <v>1.911764705882353</v>
      </c>
    </row>
    <row r="2652" spans="1:5">
      <c r="A2652" s="118">
        <v>432162</v>
      </c>
      <c r="B2652" s="119">
        <v>34</v>
      </c>
      <c r="C2652" s="120">
        <f t="shared" si="83"/>
        <v>94.444444444444443</v>
      </c>
      <c r="D2652" s="119">
        <v>65</v>
      </c>
      <c r="E2652" s="121">
        <f t="shared" si="82"/>
        <v>1.911764705882353</v>
      </c>
    </row>
    <row r="2653" spans="1:5">
      <c r="A2653" s="118">
        <v>432743</v>
      </c>
      <c r="B2653" s="119">
        <v>34</v>
      </c>
      <c r="C2653" s="120">
        <f t="shared" si="83"/>
        <v>94.444444444444443</v>
      </c>
      <c r="D2653" s="119">
        <v>65</v>
      </c>
      <c r="E2653" s="121">
        <f t="shared" si="82"/>
        <v>1.911764705882353</v>
      </c>
    </row>
    <row r="2654" spans="1:5">
      <c r="A2654" s="118">
        <v>433547</v>
      </c>
      <c r="B2654" s="119">
        <v>34</v>
      </c>
      <c r="C2654" s="120">
        <f t="shared" si="83"/>
        <v>94.444444444444443</v>
      </c>
      <c r="D2654" s="119">
        <v>65</v>
      </c>
      <c r="E2654" s="121">
        <f t="shared" si="82"/>
        <v>1.911764705882353</v>
      </c>
    </row>
    <row r="2655" spans="1:5">
      <c r="A2655" s="118">
        <v>433716</v>
      </c>
      <c r="B2655" s="119">
        <v>34</v>
      </c>
      <c r="C2655" s="120">
        <f t="shared" si="83"/>
        <v>94.444444444444443</v>
      </c>
      <c r="D2655" s="119">
        <v>65</v>
      </c>
      <c r="E2655" s="121">
        <f t="shared" si="82"/>
        <v>1.911764705882353</v>
      </c>
    </row>
    <row r="2656" spans="1:5">
      <c r="A2656" s="118">
        <v>434999</v>
      </c>
      <c r="B2656" s="119">
        <v>34</v>
      </c>
      <c r="C2656" s="120">
        <f t="shared" si="83"/>
        <v>94.444444444444443</v>
      </c>
      <c r="D2656" s="119">
        <v>65</v>
      </c>
      <c r="E2656" s="121">
        <f t="shared" si="82"/>
        <v>1.911764705882353</v>
      </c>
    </row>
    <row r="2657" spans="1:5">
      <c r="A2657" s="118">
        <v>431239</v>
      </c>
      <c r="B2657" s="119">
        <v>35</v>
      </c>
      <c r="C2657" s="120">
        <f t="shared" si="83"/>
        <v>97.222222222222229</v>
      </c>
      <c r="D2657" s="119">
        <v>67</v>
      </c>
      <c r="E2657" s="121">
        <f t="shared" si="82"/>
        <v>1.9142857142857144</v>
      </c>
    </row>
    <row r="2658" spans="1:5">
      <c r="A2658" s="118">
        <v>432851</v>
      </c>
      <c r="B2658" s="119">
        <v>35</v>
      </c>
      <c r="C2658" s="120">
        <f t="shared" si="83"/>
        <v>97.222222222222229</v>
      </c>
      <c r="D2658" s="119">
        <v>67</v>
      </c>
      <c r="E2658" s="121">
        <f t="shared" si="82"/>
        <v>1.9142857142857144</v>
      </c>
    </row>
    <row r="2659" spans="1:5">
      <c r="A2659" s="118">
        <v>435230</v>
      </c>
      <c r="B2659" s="119">
        <v>35</v>
      </c>
      <c r="C2659" s="120">
        <f t="shared" si="83"/>
        <v>97.222222222222229</v>
      </c>
      <c r="D2659" s="119">
        <v>67</v>
      </c>
      <c r="E2659" s="121">
        <f t="shared" si="82"/>
        <v>1.9142857142857144</v>
      </c>
    </row>
    <row r="2660" spans="1:5">
      <c r="A2660" s="118">
        <v>431444</v>
      </c>
      <c r="B2660" s="119">
        <v>36</v>
      </c>
      <c r="C2660" s="120">
        <f t="shared" si="83"/>
        <v>100</v>
      </c>
      <c r="D2660" s="119">
        <v>69</v>
      </c>
      <c r="E2660" s="121">
        <f t="shared" si="82"/>
        <v>1.9166666666666667</v>
      </c>
    </row>
    <row r="2661" spans="1:5">
      <c r="A2661" s="118">
        <v>431618</v>
      </c>
      <c r="B2661" s="119">
        <v>36</v>
      </c>
      <c r="C2661" s="120">
        <f t="shared" si="83"/>
        <v>100</v>
      </c>
      <c r="D2661" s="119">
        <v>69</v>
      </c>
      <c r="E2661" s="121">
        <f t="shared" si="82"/>
        <v>1.9166666666666667</v>
      </c>
    </row>
    <row r="2662" spans="1:5">
      <c r="A2662" s="118">
        <v>432113</v>
      </c>
      <c r="B2662" s="119">
        <v>36</v>
      </c>
      <c r="C2662" s="120">
        <f t="shared" si="83"/>
        <v>100</v>
      </c>
      <c r="D2662" s="119">
        <v>69</v>
      </c>
      <c r="E2662" s="121">
        <f t="shared" si="82"/>
        <v>1.9166666666666667</v>
      </c>
    </row>
    <row r="2663" spans="1:5">
      <c r="A2663" s="118">
        <v>432671</v>
      </c>
      <c r="B2663" s="119">
        <v>36</v>
      </c>
      <c r="C2663" s="120">
        <f t="shared" si="83"/>
        <v>100</v>
      </c>
      <c r="D2663" s="119">
        <v>69</v>
      </c>
      <c r="E2663" s="121">
        <f t="shared" si="82"/>
        <v>1.9166666666666667</v>
      </c>
    </row>
    <row r="2664" spans="1:5">
      <c r="A2664" s="118">
        <v>432694</v>
      </c>
      <c r="B2664" s="119">
        <v>36</v>
      </c>
      <c r="C2664" s="120">
        <f t="shared" si="83"/>
        <v>100</v>
      </c>
      <c r="D2664" s="119">
        <v>69</v>
      </c>
      <c r="E2664" s="121">
        <f t="shared" si="82"/>
        <v>1.9166666666666667</v>
      </c>
    </row>
    <row r="2665" spans="1:5">
      <c r="A2665" s="118">
        <v>432705</v>
      </c>
      <c r="B2665" s="119">
        <v>36</v>
      </c>
      <c r="C2665" s="120">
        <f t="shared" si="83"/>
        <v>100</v>
      </c>
      <c r="D2665" s="119">
        <v>69</v>
      </c>
      <c r="E2665" s="121">
        <f t="shared" si="82"/>
        <v>1.9166666666666667</v>
      </c>
    </row>
    <row r="2666" spans="1:5">
      <c r="A2666" s="118">
        <v>433108</v>
      </c>
      <c r="B2666" s="119">
        <v>36</v>
      </c>
      <c r="C2666" s="120">
        <f t="shared" si="83"/>
        <v>100</v>
      </c>
      <c r="D2666" s="119">
        <v>69</v>
      </c>
      <c r="E2666" s="121">
        <f t="shared" si="82"/>
        <v>1.9166666666666667</v>
      </c>
    </row>
    <row r="2667" spans="1:5">
      <c r="A2667" s="118">
        <v>433277</v>
      </c>
      <c r="B2667" s="119">
        <v>36</v>
      </c>
      <c r="C2667" s="120">
        <f t="shared" si="83"/>
        <v>100</v>
      </c>
      <c r="D2667" s="119">
        <v>69</v>
      </c>
      <c r="E2667" s="121">
        <f t="shared" si="82"/>
        <v>1.9166666666666667</v>
      </c>
    </row>
    <row r="2668" spans="1:5">
      <c r="A2668" s="118">
        <v>433388</v>
      </c>
      <c r="B2668" s="119">
        <v>36</v>
      </c>
      <c r="C2668" s="120">
        <f t="shared" si="83"/>
        <v>100</v>
      </c>
      <c r="D2668" s="119">
        <v>69</v>
      </c>
      <c r="E2668" s="121">
        <f t="shared" si="82"/>
        <v>1.9166666666666667</v>
      </c>
    </row>
    <row r="2669" spans="1:5">
      <c r="A2669" s="118">
        <v>433767</v>
      </c>
      <c r="B2669" s="119">
        <v>36</v>
      </c>
      <c r="C2669" s="120">
        <f t="shared" si="83"/>
        <v>100</v>
      </c>
      <c r="D2669" s="119">
        <v>69</v>
      </c>
      <c r="E2669" s="121">
        <f t="shared" si="82"/>
        <v>1.9166666666666667</v>
      </c>
    </row>
    <row r="2670" spans="1:5">
      <c r="A2670" s="118">
        <v>434265</v>
      </c>
      <c r="B2670" s="119">
        <v>36</v>
      </c>
      <c r="C2670" s="120">
        <f t="shared" si="83"/>
        <v>100</v>
      </c>
      <c r="D2670" s="119">
        <v>69</v>
      </c>
      <c r="E2670" s="121">
        <f t="shared" si="82"/>
        <v>1.9166666666666667</v>
      </c>
    </row>
    <row r="2671" spans="1:5">
      <c r="A2671" s="118">
        <v>434296</v>
      </c>
      <c r="B2671" s="119">
        <v>36</v>
      </c>
      <c r="C2671" s="120">
        <f t="shared" si="83"/>
        <v>100</v>
      </c>
      <c r="D2671" s="119">
        <v>69</v>
      </c>
      <c r="E2671" s="121">
        <f t="shared" si="82"/>
        <v>1.9166666666666667</v>
      </c>
    </row>
    <row r="2672" spans="1:5">
      <c r="A2672" s="118">
        <v>434813</v>
      </c>
      <c r="B2672" s="119">
        <v>36</v>
      </c>
      <c r="C2672" s="120">
        <f t="shared" si="83"/>
        <v>100</v>
      </c>
      <c r="D2672" s="119">
        <v>69</v>
      </c>
      <c r="E2672" s="121">
        <f t="shared" si="82"/>
        <v>1.9166666666666667</v>
      </c>
    </row>
    <row r="2673" spans="1:5">
      <c r="A2673" s="118">
        <v>435107</v>
      </c>
      <c r="B2673" s="119">
        <v>36</v>
      </c>
      <c r="C2673" s="120">
        <f t="shared" si="83"/>
        <v>100</v>
      </c>
      <c r="D2673" s="119">
        <v>69</v>
      </c>
      <c r="E2673" s="121">
        <f t="shared" si="82"/>
        <v>1.9166666666666667</v>
      </c>
    </row>
    <row r="2674" spans="1:5">
      <c r="A2674" s="118">
        <v>435289</v>
      </c>
      <c r="B2674" s="119">
        <v>36</v>
      </c>
      <c r="C2674" s="120">
        <f t="shared" si="83"/>
        <v>100</v>
      </c>
      <c r="D2674" s="119">
        <v>69</v>
      </c>
      <c r="E2674" s="121">
        <f t="shared" si="82"/>
        <v>1.9166666666666667</v>
      </c>
    </row>
    <row r="2675" spans="1:5">
      <c r="A2675" s="118">
        <v>432606</v>
      </c>
      <c r="B2675" s="119">
        <v>29</v>
      </c>
      <c r="C2675" s="120">
        <f t="shared" si="83"/>
        <v>80.555555555555557</v>
      </c>
      <c r="D2675" s="119">
        <v>56</v>
      </c>
      <c r="E2675" s="121">
        <f t="shared" si="82"/>
        <v>1.9310344827586208</v>
      </c>
    </row>
    <row r="2676" spans="1:5">
      <c r="A2676" s="118">
        <v>432431</v>
      </c>
      <c r="B2676" s="119">
        <v>30</v>
      </c>
      <c r="C2676" s="120">
        <f t="shared" si="83"/>
        <v>83.333333333333329</v>
      </c>
      <c r="D2676" s="119">
        <v>58</v>
      </c>
      <c r="E2676" s="121">
        <f t="shared" si="82"/>
        <v>1.9333333333333333</v>
      </c>
    </row>
    <row r="2677" spans="1:5">
      <c r="A2677" s="118">
        <v>432450</v>
      </c>
      <c r="B2677" s="119">
        <v>30</v>
      </c>
      <c r="C2677" s="120">
        <f t="shared" si="83"/>
        <v>83.333333333333329</v>
      </c>
      <c r="D2677" s="119">
        <v>58</v>
      </c>
      <c r="E2677" s="121">
        <f t="shared" si="82"/>
        <v>1.9333333333333333</v>
      </c>
    </row>
    <row r="2678" spans="1:5">
      <c r="A2678" s="118">
        <v>434330</v>
      </c>
      <c r="B2678" s="119">
        <v>31</v>
      </c>
      <c r="C2678" s="120">
        <f t="shared" si="83"/>
        <v>86.111111111111114</v>
      </c>
      <c r="D2678" s="119">
        <v>60</v>
      </c>
      <c r="E2678" s="121">
        <f t="shared" si="82"/>
        <v>1.935483870967742</v>
      </c>
    </row>
    <row r="2679" spans="1:5">
      <c r="A2679" s="118">
        <v>435229</v>
      </c>
      <c r="B2679" s="119">
        <v>31</v>
      </c>
      <c r="C2679" s="120">
        <f t="shared" si="83"/>
        <v>86.111111111111114</v>
      </c>
      <c r="D2679" s="119">
        <v>60</v>
      </c>
      <c r="E2679" s="121">
        <f t="shared" si="82"/>
        <v>1.935483870967742</v>
      </c>
    </row>
    <row r="2680" spans="1:5">
      <c r="A2680" s="118">
        <v>433292</v>
      </c>
      <c r="B2680" s="119">
        <v>34</v>
      </c>
      <c r="C2680" s="120">
        <f t="shared" si="83"/>
        <v>94.444444444444443</v>
      </c>
      <c r="D2680" s="119">
        <v>66</v>
      </c>
      <c r="E2680" s="121">
        <f t="shared" si="82"/>
        <v>1.9411764705882353</v>
      </c>
    </row>
    <row r="2681" spans="1:5">
      <c r="A2681" s="118">
        <v>434249</v>
      </c>
      <c r="B2681" s="119">
        <v>34</v>
      </c>
      <c r="C2681" s="120">
        <f t="shared" si="83"/>
        <v>94.444444444444443</v>
      </c>
      <c r="D2681" s="119">
        <v>66</v>
      </c>
      <c r="E2681" s="121">
        <f t="shared" si="82"/>
        <v>1.9411764705882353</v>
      </c>
    </row>
    <row r="2682" spans="1:5">
      <c r="A2682" s="118">
        <v>434825</v>
      </c>
      <c r="B2682" s="119">
        <v>34</v>
      </c>
      <c r="C2682" s="120">
        <f t="shared" si="83"/>
        <v>94.444444444444443</v>
      </c>
      <c r="D2682" s="119">
        <v>66</v>
      </c>
      <c r="E2682" s="121">
        <f t="shared" si="82"/>
        <v>1.9411764705882353</v>
      </c>
    </row>
    <row r="2683" spans="1:5">
      <c r="A2683" s="118">
        <v>432169</v>
      </c>
      <c r="B2683" s="119">
        <v>35</v>
      </c>
      <c r="C2683" s="120">
        <f t="shared" si="83"/>
        <v>97.222222222222229</v>
      </c>
      <c r="D2683" s="119">
        <v>68</v>
      </c>
      <c r="E2683" s="121">
        <f t="shared" si="82"/>
        <v>1.9428571428571428</v>
      </c>
    </row>
    <row r="2684" spans="1:5">
      <c r="A2684" s="118">
        <v>432521</v>
      </c>
      <c r="B2684" s="119">
        <v>35</v>
      </c>
      <c r="C2684" s="120">
        <f t="shared" si="83"/>
        <v>97.222222222222229</v>
      </c>
      <c r="D2684" s="119">
        <v>68</v>
      </c>
      <c r="E2684" s="121">
        <f t="shared" si="82"/>
        <v>1.9428571428571428</v>
      </c>
    </row>
    <row r="2685" spans="1:5">
      <c r="A2685" s="118">
        <v>433025</v>
      </c>
      <c r="B2685" s="119">
        <v>35</v>
      </c>
      <c r="C2685" s="120">
        <f t="shared" si="83"/>
        <v>97.222222222222229</v>
      </c>
      <c r="D2685" s="119">
        <v>68</v>
      </c>
      <c r="E2685" s="121">
        <f t="shared" si="82"/>
        <v>1.9428571428571428</v>
      </c>
    </row>
    <row r="2686" spans="1:5">
      <c r="A2686" s="118">
        <v>433478</v>
      </c>
      <c r="B2686" s="119">
        <v>35</v>
      </c>
      <c r="C2686" s="120">
        <f t="shared" si="83"/>
        <v>97.222222222222229</v>
      </c>
      <c r="D2686" s="119">
        <v>68</v>
      </c>
      <c r="E2686" s="121">
        <f t="shared" si="82"/>
        <v>1.9428571428571428</v>
      </c>
    </row>
    <row r="2687" spans="1:5">
      <c r="A2687" s="118">
        <v>435217</v>
      </c>
      <c r="B2687" s="119">
        <v>35</v>
      </c>
      <c r="C2687" s="120">
        <f t="shared" si="83"/>
        <v>97.222222222222229</v>
      </c>
      <c r="D2687" s="119">
        <v>68</v>
      </c>
      <c r="E2687" s="121">
        <f t="shared" si="82"/>
        <v>1.9428571428571428</v>
      </c>
    </row>
    <row r="2688" spans="1:5">
      <c r="A2688" s="118">
        <v>435285</v>
      </c>
      <c r="B2688" s="119">
        <v>35</v>
      </c>
      <c r="C2688" s="120">
        <f t="shared" si="83"/>
        <v>97.222222222222229</v>
      </c>
      <c r="D2688" s="119">
        <v>68</v>
      </c>
      <c r="E2688" s="121">
        <f t="shared" si="82"/>
        <v>1.9428571428571428</v>
      </c>
    </row>
    <row r="2689" spans="1:5">
      <c r="A2689" s="118">
        <v>432355</v>
      </c>
      <c r="B2689" s="119">
        <v>36</v>
      </c>
      <c r="C2689" s="120">
        <f t="shared" si="83"/>
        <v>100</v>
      </c>
      <c r="D2689" s="119">
        <v>70</v>
      </c>
      <c r="E2689" s="121">
        <f t="shared" si="82"/>
        <v>1.9444444444444444</v>
      </c>
    </row>
    <row r="2690" spans="1:5">
      <c r="A2690" s="118">
        <v>433160</v>
      </c>
      <c r="B2690" s="119">
        <v>36</v>
      </c>
      <c r="C2690" s="120">
        <f t="shared" si="83"/>
        <v>100</v>
      </c>
      <c r="D2690" s="119">
        <v>70</v>
      </c>
      <c r="E2690" s="121">
        <f t="shared" si="82"/>
        <v>1.9444444444444444</v>
      </c>
    </row>
    <row r="2691" spans="1:5">
      <c r="A2691" s="118">
        <v>433164</v>
      </c>
      <c r="B2691" s="119">
        <v>36</v>
      </c>
      <c r="C2691" s="120">
        <f t="shared" si="83"/>
        <v>100</v>
      </c>
      <c r="D2691" s="119">
        <v>70</v>
      </c>
      <c r="E2691" s="121">
        <f t="shared" si="82"/>
        <v>1.9444444444444444</v>
      </c>
    </row>
    <row r="2692" spans="1:5">
      <c r="A2692" s="118">
        <v>433236</v>
      </c>
      <c r="B2692" s="119">
        <v>36</v>
      </c>
      <c r="C2692" s="120">
        <f t="shared" si="83"/>
        <v>100</v>
      </c>
      <c r="D2692" s="119">
        <v>70</v>
      </c>
      <c r="E2692" s="121">
        <f t="shared" ref="E2692:E2755" si="84">D2692/B2692</f>
        <v>1.9444444444444444</v>
      </c>
    </row>
    <row r="2693" spans="1:5">
      <c r="A2693" s="118">
        <v>433446</v>
      </c>
      <c r="B2693" s="119">
        <v>36</v>
      </c>
      <c r="C2693" s="120">
        <f t="shared" ref="C2693:C2756" si="85">B2693*100/36</f>
        <v>100</v>
      </c>
      <c r="D2693" s="119">
        <v>70</v>
      </c>
      <c r="E2693" s="121">
        <f t="shared" si="84"/>
        <v>1.9444444444444444</v>
      </c>
    </row>
    <row r="2694" spans="1:5">
      <c r="A2694" s="118">
        <v>433900</v>
      </c>
      <c r="B2694" s="119">
        <v>36</v>
      </c>
      <c r="C2694" s="120">
        <f t="shared" si="85"/>
        <v>100</v>
      </c>
      <c r="D2694" s="119">
        <v>70</v>
      </c>
      <c r="E2694" s="121">
        <f t="shared" si="84"/>
        <v>1.9444444444444444</v>
      </c>
    </row>
    <row r="2695" spans="1:5">
      <c r="A2695" s="118">
        <v>434132</v>
      </c>
      <c r="B2695" s="119">
        <v>36</v>
      </c>
      <c r="C2695" s="120">
        <f t="shared" si="85"/>
        <v>100</v>
      </c>
      <c r="D2695" s="119">
        <v>70</v>
      </c>
      <c r="E2695" s="121">
        <f t="shared" si="84"/>
        <v>1.9444444444444444</v>
      </c>
    </row>
    <row r="2696" spans="1:5">
      <c r="A2696" s="118">
        <v>434285</v>
      </c>
      <c r="B2696" s="119">
        <v>36</v>
      </c>
      <c r="C2696" s="120">
        <f t="shared" si="85"/>
        <v>100</v>
      </c>
      <c r="D2696" s="119">
        <v>70</v>
      </c>
      <c r="E2696" s="121">
        <f t="shared" si="84"/>
        <v>1.9444444444444444</v>
      </c>
    </row>
    <row r="2697" spans="1:5">
      <c r="A2697" s="118">
        <v>432950</v>
      </c>
      <c r="B2697" s="119">
        <v>29</v>
      </c>
      <c r="C2697" s="120">
        <f t="shared" si="85"/>
        <v>80.555555555555557</v>
      </c>
      <c r="D2697" s="119">
        <v>57</v>
      </c>
      <c r="E2697" s="121">
        <f t="shared" si="84"/>
        <v>1.9655172413793103</v>
      </c>
    </row>
    <row r="2698" spans="1:5">
      <c r="A2698" s="118">
        <v>435012</v>
      </c>
      <c r="B2698" s="119">
        <v>31</v>
      </c>
      <c r="C2698" s="120">
        <f t="shared" si="85"/>
        <v>86.111111111111114</v>
      </c>
      <c r="D2698" s="119">
        <v>61</v>
      </c>
      <c r="E2698" s="121">
        <f t="shared" si="84"/>
        <v>1.967741935483871</v>
      </c>
    </row>
    <row r="2699" spans="1:5">
      <c r="A2699" s="118">
        <v>432459</v>
      </c>
      <c r="B2699" s="119">
        <v>32</v>
      </c>
      <c r="C2699" s="120">
        <f t="shared" si="85"/>
        <v>88.888888888888886</v>
      </c>
      <c r="D2699" s="119">
        <v>63</v>
      </c>
      <c r="E2699" s="121">
        <f t="shared" si="84"/>
        <v>1.96875</v>
      </c>
    </row>
    <row r="2700" spans="1:5">
      <c r="A2700" s="118">
        <v>432339</v>
      </c>
      <c r="B2700" s="119">
        <v>33</v>
      </c>
      <c r="C2700" s="120">
        <f t="shared" si="85"/>
        <v>91.666666666666671</v>
      </c>
      <c r="D2700" s="119">
        <v>65</v>
      </c>
      <c r="E2700" s="121">
        <f t="shared" si="84"/>
        <v>1.9696969696969697</v>
      </c>
    </row>
    <row r="2701" spans="1:5">
      <c r="A2701" s="118">
        <v>434012</v>
      </c>
      <c r="B2701" s="119">
        <v>33</v>
      </c>
      <c r="C2701" s="120">
        <f t="shared" si="85"/>
        <v>91.666666666666671</v>
      </c>
      <c r="D2701" s="119">
        <v>65</v>
      </c>
      <c r="E2701" s="121">
        <f t="shared" si="84"/>
        <v>1.9696969696969697</v>
      </c>
    </row>
    <row r="2702" spans="1:5">
      <c r="A2702" s="118">
        <v>433412</v>
      </c>
      <c r="B2702" s="119">
        <v>34</v>
      </c>
      <c r="C2702" s="120">
        <f t="shared" si="85"/>
        <v>94.444444444444443</v>
      </c>
      <c r="D2702" s="119">
        <v>67</v>
      </c>
      <c r="E2702" s="121">
        <f t="shared" si="84"/>
        <v>1.9705882352941178</v>
      </c>
    </row>
    <row r="2703" spans="1:5">
      <c r="A2703" s="118">
        <v>434939</v>
      </c>
      <c r="B2703" s="119">
        <v>34</v>
      </c>
      <c r="C2703" s="120">
        <f t="shared" si="85"/>
        <v>94.444444444444443</v>
      </c>
      <c r="D2703" s="119">
        <v>67</v>
      </c>
      <c r="E2703" s="121">
        <f t="shared" si="84"/>
        <v>1.9705882352941178</v>
      </c>
    </row>
    <row r="2704" spans="1:5">
      <c r="A2704" s="118">
        <v>431175</v>
      </c>
      <c r="B2704" s="119">
        <v>35</v>
      </c>
      <c r="C2704" s="120">
        <f t="shared" si="85"/>
        <v>97.222222222222229</v>
      </c>
      <c r="D2704" s="119">
        <v>69</v>
      </c>
      <c r="E2704" s="121">
        <f t="shared" si="84"/>
        <v>1.9714285714285715</v>
      </c>
    </row>
    <row r="2705" spans="1:5">
      <c r="A2705" s="118">
        <v>432612</v>
      </c>
      <c r="B2705" s="119">
        <v>35</v>
      </c>
      <c r="C2705" s="120">
        <f t="shared" si="85"/>
        <v>97.222222222222229</v>
      </c>
      <c r="D2705" s="119">
        <v>69</v>
      </c>
      <c r="E2705" s="121">
        <f t="shared" si="84"/>
        <v>1.9714285714285715</v>
      </c>
    </row>
    <row r="2706" spans="1:5">
      <c r="A2706" s="118">
        <v>433611</v>
      </c>
      <c r="B2706" s="119">
        <v>35</v>
      </c>
      <c r="C2706" s="120">
        <f t="shared" si="85"/>
        <v>97.222222222222229</v>
      </c>
      <c r="D2706" s="119">
        <v>69</v>
      </c>
      <c r="E2706" s="121">
        <f t="shared" si="84"/>
        <v>1.9714285714285715</v>
      </c>
    </row>
    <row r="2707" spans="1:5">
      <c r="A2707" s="118">
        <v>434223</v>
      </c>
      <c r="B2707" s="119">
        <v>35</v>
      </c>
      <c r="C2707" s="120">
        <f t="shared" si="85"/>
        <v>97.222222222222229</v>
      </c>
      <c r="D2707" s="119">
        <v>69</v>
      </c>
      <c r="E2707" s="121">
        <f t="shared" si="84"/>
        <v>1.9714285714285715</v>
      </c>
    </row>
    <row r="2708" spans="1:5">
      <c r="A2708" s="118">
        <v>434931</v>
      </c>
      <c r="B2708" s="119">
        <v>35</v>
      </c>
      <c r="C2708" s="120">
        <f t="shared" si="85"/>
        <v>97.222222222222229</v>
      </c>
      <c r="D2708" s="119">
        <v>69</v>
      </c>
      <c r="E2708" s="121">
        <f t="shared" si="84"/>
        <v>1.9714285714285715</v>
      </c>
    </row>
    <row r="2709" spans="1:5">
      <c r="A2709" s="118">
        <v>431166</v>
      </c>
      <c r="B2709" s="119">
        <v>36</v>
      </c>
      <c r="C2709" s="120">
        <f t="shared" si="85"/>
        <v>100</v>
      </c>
      <c r="D2709" s="119">
        <v>71</v>
      </c>
      <c r="E2709" s="121">
        <f t="shared" si="84"/>
        <v>1.9722222222222223</v>
      </c>
    </row>
    <row r="2710" spans="1:5">
      <c r="A2710" s="118">
        <v>431204</v>
      </c>
      <c r="B2710" s="119">
        <v>36</v>
      </c>
      <c r="C2710" s="120">
        <f t="shared" si="85"/>
        <v>100</v>
      </c>
      <c r="D2710" s="119">
        <v>71</v>
      </c>
      <c r="E2710" s="121">
        <f t="shared" si="84"/>
        <v>1.9722222222222223</v>
      </c>
    </row>
    <row r="2711" spans="1:5">
      <c r="A2711" s="118">
        <v>431793</v>
      </c>
      <c r="B2711" s="119">
        <v>36</v>
      </c>
      <c r="C2711" s="120">
        <f t="shared" si="85"/>
        <v>100</v>
      </c>
      <c r="D2711" s="119">
        <v>71</v>
      </c>
      <c r="E2711" s="121">
        <f t="shared" si="84"/>
        <v>1.9722222222222223</v>
      </c>
    </row>
    <row r="2712" spans="1:5">
      <c r="A2712" s="118">
        <v>431921</v>
      </c>
      <c r="B2712" s="119">
        <v>36</v>
      </c>
      <c r="C2712" s="120">
        <f t="shared" si="85"/>
        <v>100</v>
      </c>
      <c r="D2712" s="119">
        <v>71</v>
      </c>
      <c r="E2712" s="121">
        <f t="shared" si="84"/>
        <v>1.9722222222222223</v>
      </c>
    </row>
    <row r="2713" spans="1:5">
      <c r="A2713" s="118">
        <v>432489</v>
      </c>
      <c r="B2713" s="119">
        <v>36</v>
      </c>
      <c r="C2713" s="120">
        <f t="shared" si="85"/>
        <v>100</v>
      </c>
      <c r="D2713" s="119">
        <v>71</v>
      </c>
      <c r="E2713" s="121">
        <f t="shared" si="84"/>
        <v>1.9722222222222223</v>
      </c>
    </row>
    <row r="2714" spans="1:5">
      <c r="A2714" s="118">
        <v>433444</v>
      </c>
      <c r="B2714" s="119">
        <v>36</v>
      </c>
      <c r="C2714" s="120">
        <f t="shared" si="85"/>
        <v>100</v>
      </c>
      <c r="D2714" s="119">
        <v>71</v>
      </c>
      <c r="E2714" s="121">
        <f t="shared" si="84"/>
        <v>1.9722222222222223</v>
      </c>
    </row>
    <row r="2715" spans="1:5">
      <c r="A2715" s="118">
        <v>433734</v>
      </c>
      <c r="B2715" s="119">
        <v>36</v>
      </c>
      <c r="C2715" s="120">
        <f t="shared" si="85"/>
        <v>100</v>
      </c>
      <c r="D2715" s="119">
        <v>71</v>
      </c>
      <c r="E2715" s="121">
        <f t="shared" si="84"/>
        <v>1.9722222222222223</v>
      </c>
    </row>
    <row r="2716" spans="1:5">
      <c r="A2716" s="118">
        <v>433768</v>
      </c>
      <c r="B2716" s="119">
        <v>36</v>
      </c>
      <c r="C2716" s="120">
        <f t="shared" si="85"/>
        <v>100</v>
      </c>
      <c r="D2716" s="119">
        <v>71</v>
      </c>
      <c r="E2716" s="121">
        <f t="shared" si="84"/>
        <v>1.9722222222222223</v>
      </c>
    </row>
    <row r="2717" spans="1:5">
      <c r="A2717" s="118">
        <v>433828</v>
      </c>
      <c r="B2717" s="119">
        <v>36</v>
      </c>
      <c r="C2717" s="120">
        <f t="shared" si="85"/>
        <v>100</v>
      </c>
      <c r="D2717" s="119">
        <v>71</v>
      </c>
      <c r="E2717" s="121">
        <f t="shared" si="84"/>
        <v>1.9722222222222223</v>
      </c>
    </row>
    <row r="2718" spans="1:5">
      <c r="A2718" s="118">
        <v>433876</v>
      </c>
      <c r="B2718" s="119">
        <v>36</v>
      </c>
      <c r="C2718" s="120">
        <f t="shared" si="85"/>
        <v>100</v>
      </c>
      <c r="D2718" s="119">
        <v>71</v>
      </c>
      <c r="E2718" s="121">
        <f t="shared" si="84"/>
        <v>1.9722222222222223</v>
      </c>
    </row>
    <row r="2719" spans="1:5">
      <c r="A2719" s="118">
        <v>434143</v>
      </c>
      <c r="B2719" s="119">
        <v>36</v>
      </c>
      <c r="C2719" s="120">
        <f t="shared" si="85"/>
        <v>100</v>
      </c>
      <c r="D2719" s="119">
        <v>71</v>
      </c>
      <c r="E2719" s="121">
        <f t="shared" si="84"/>
        <v>1.9722222222222223</v>
      </c>
    </row>
    <row r="2720" spans="1:5">
      <c r="A2720" s="118">
        <v>434327</v>
      </c>
      <c r="B2720" s="119">
        <v>36</v>
      </c>
      <c r="C2720" s="120">
        <f t="shared" si="85"/>
        <v>100</v>
      </c>
      <c r="D2720" s="119">
        <v>71</v>
      </c>
      <c r="E2720" s="121">
        <f t="shared" si="84"/>
        <v>1.9722222222222223</v>
      </c>
    </row>
    <row r="2721" spans="1:5">
      <c r="A2721" s="118">
        <v>431386</v>
      </c>
      <c r="B2721" s="119">
        <v>36</v>
      </c>
      <c r="C2721" s="120">
        <f t="shared" si="85"/>
        <v>100</v>
      </c>
      <c r="D2721" s="119">
        <v>72</v>
      </c>
      <c r="E2721" s="121">
        <f t="shared" si="84"/>
        <v>2</v>
      </c>
    </row>
    <row r="2722" spans="1:5">
      <c r="A2722" s="118">
        <v>431395</v>
      </c>
      <c r="B2722" s="119">
        <v>36</v>
      </c>
      <c r="C2722" s="120">
        <f t="shared" si="85"/>
        <v>100</v>
      </c>
      <c r="D2722" s="119">
        <v>72</v>
      </c>
      <c r="E2722" s="121">
        <f t="shared" si="84"/>
        <v>2</v>
      </c>
    </row>
    <row r="2723" spans="1:5">
      <c r="A2723" s="118">
        <v>431542</v>
      </c>
      <c r="B2723" s="119">
        <v>36</v>
      </c>
      <c r="C2723" s="120">
        <f t="shared" si="85"/>
        <v>100</v>
      </c>
      <c r="D2723" s="119">
        <v>72</v>
      </c>
      <c r="E2723" s="121">
        <f t="shared" si="84"/>
        <v>2</v>
      </c>
    </row>
    <row r="2724" spans="1:5">
      <c r="A2724" s="118">
        <v>431641</v>
      </c>
      <c r="B2724" s="119">
        <v>36</v>
      </c>
      <c r="C2724" s="120">
        <f t="shared" si="85"/>
        <v>100</v>
      </c>
      <c r="D2724" s="119">
        <v>72</v>
      </c>
      <c r="E2724" s="121">
        <f t="shared" si="84"/>
        <v>2</v>
      </c>
    </row>
    <row r="2725" spans="1:5">
      <c r="A2725" s="118">
        <v>431713</v>
      </c>
      <c r="B2725" s="119">
        <v>36</v>
      </c>
      <c r="C2725" s="120">
        <f t="shared" si="85"/>
        <v>100</v>
      </c>
      <c r="D2725" s="119">
        <v>72</v>
      </c>
      <c r="E2725" s="121">
        <f t="shared" si="84"/>
        <v>2</v>
      </c>
    </row>
    <row r="2726" spans="1:5">
      <c r="A2726" s="118">
        <v>431901</v>
      </c>
      <c r="B2726" s="119">
        <v>36</v>
      </c>
      <c r="C2726" s="120">
        <f t="shared" si="85"/>
        <v>100</v>
      </c>
      <c r="D2726" s="119">
        <v>72</v>
      </c>
      <c r="E2726" s="121">
        <f t="shared" si="84"/>
        <v>2</v>
      </c>
    </row>
    <row r="2727" spans="1:5">
      <c r="A2727" s="118">
        <v>432028</v>
      </c>
      <c r="B2727" s="119">
        <v>36</v>
      </c>
      <c r="C2727" s="120">
        <f t="shared" si="85"/>
        <v>100</v>
      </c>
      <c r="D2727" s="119">
        <v>72</v>
      </c>
      <c r="E2727" s="121">
        <f t="shared" si="84"/>
        <v>2</v>
      </c>
    </row>
    <row r="2728" spans="1:5">
      <c r="A2728" s="118">
        <v>432075</v>
      </c>
      <c r="B2728" s="119">
        <v>36</v>
      </c>
      <c r="C2728" s="120">
        <f t="shared" si="85"/>
        <v>100</v>
      </c>
      <c r="D2728" s="119">
        <v>72</v>
      </c>
      <c r="E2728" s="121">
        <f t="shared" si="84"/>
        <v>2</v>
      </c>
    </row>
    <row r="2729" spans="1:5">
      <c r="A2729" s="118">
        <v>432301</v>
      </c>
      <c r="B2729" s="119">
        <v>36</v>
      </c>
      <c r="C2729" s="120">
        <f t="shared" si="85"/>
        <v>100</v>
      </c>
      <c r="D2729" s="119">
        <v>72</v>
      </c>
      <c r="E2729" s="121">
        <f t="shared" si="84"/>
        <v>2</v>
      </c>
    </row>
    <row r="2730" spans="1:5">
      <c r="A2730" s="118">
        <v>432307</v>
      </c>
      <c r="B2730" s="119">
        <v>36</v>
      </c>
      <c r="C2730" s="120">
        <f t="shared" si="85"/>
        <v>100</v>
      </c>
      <c r="D2730" s="119">
        <v>72</v>
      </c>
      <c r="E2730" s="121">
        <f t="shared" si="84"/>
        <v>2</v>
      </c>
    </row>
    <row r="2731" spans="1:5">
      <c r="A2731" s="118">
        <v>432656</v>
      </c>
      <c r="B2731" s="119">
        <v>36</v>
      </c>
      <c r="C2731" s="120">
        <f t="shared" si="85"/>
        <v>100</v>
      </c>
      <c r="D2731" s="119">
        <v>72</v>
      </c>
      <c r="E2731" s="121">
        <f t="shared" si="84"/>
        <v>2</v>
      </c>
    </row>
    <row r="2732" spans="1:5">
      <c r="A2732" s="118">
        <v>432761</v>
      </c>
      <c r="B2732" s="119">
        <v>36</v>
      </c>
      <c r="C2732" s="120">
        <f t="shared" si="85"/>
        <v>100</v>
      </c>
      <c r="D2732" s="119">
        <v>72</v>
      </c>
      <c r="E2732" s="121">
        <f t="shared" si="84"/>
        <v>2</v>
      </c>
    </row>
    <row r="2733" spans="1:5">
      <c r="A2733" s="118">
        <v>433469</v>
      </c>
      <c r="B2733" s="119">
        <v>36</v>
      </c>
      <c r="C2733" s="120">
        <f t="shared" si="85"/>
        <v>100</v>
      </c>
      <c r="D2733" s="119">
        <v>72</v>
      </c>
      <c r="E2733" s="121">
        <f t="shared" si="84"/>
        <v>2</v>
      </c>
    </row>
    <row r="2734" spans="1:5">
      <c r="A2734" s="118">
        <v>433518</v>
      </c>
      <c r="B2734" s="119">
        <v>36</v>
      </c>
      <c r="C2734" s="120">
        <f t="shared" si="85"/>
        <v>100</v>
      </c>
      <c r="D2734" s="119">
        <v>72</v>
      </c>
      <c r="E2734" s="121">
        <f t="shared" si="84"/>
        <v>2</v>
      </c>
    </row>
    <row r="2735" spans="1:5">
      <c r="A2735" s="118">
        <v>433605</v>
      </c>
      <c r="B2735" s="119">
        <v>36</v>
      </c>
      <c r="C2735" s="120">
        <f t="shared" si="85"/>
        <v>100</v>
      </c>
      <c r="D2735" s="119">
        <v>72</v>
      </c>
      <c r="E2735" s="121">
        <f t="shared" si="84"/>
        <v>2</v>
      </c>
    </row>
    <row r="2736" spans="1:5">
      <c r="A2736" s="118">
        <v>433683</v>
      </c>
      <c r="B2736" s="119">
        <v>36</v>
      </c>
      <c r="C2736" s="120">
        <f t="shared" si="85"/>
        <v>100</v>
      </c>
      <c r="D2736" s="119">
        <v>72</v>
      </c>
      <c r="E2736" s="121">
        <f t="shared" si="84"/>
        <v>2</v>
      </c>
    </row>
    <row r="2737" spans="1:5">
      <c r="A2737" s="118">
        <v>434076</v>
      </c>
      <c r="B2737" s="119">
        <v>36</v>
      </c>
      <c r="C2737" s="120">
        <f t="shared" si="85"/>
        <v>100</v>
      </c>
      <c r="D2737" s="119">
        <v>72</v>
      </c>
      <c r="E2737" s="121">
        <f t="shared" si="84"/>
        <v>2</v>
      </c>
    </row>
    <row r="2738" spans="1:5">
      <c r="A2738" s="118">
        <v>434390</v>
      </c>
      <c r="B2738" s="119">
        <v>36</v>
      </c>
      <c r="C2738" s="120">
        <f t="shared" si="85"/>
        <v>100</v>
      </c>
      <c r="D2738" s="119">
        <v>72</v>
      </c>
      <c r="E2738" s="121">
        <f t="shared" si="84"/>
        <v>2</v>
      </c>
    </row>
    <row r="2739" spans="1:5">
      <c r="A2739" s="118">
        <v>434442</v>
      </c>
      <c r="B2739" s="119">
        <v>36</v>
      </c>
      <c r="C2739" s="120">
        <f t="shared" si="85"/>
        <v>100</v>
      </c>
      <c r="D2739" s="119">
        <v>72</v>
      </c>
      <c r="E2739" s="121">
        <f t="shared" si="84"/>
        <v>2</v>
      </c>
    </row>
    <row r="2740" spans="1:5">
      <c r="A2740" s="118">
        <v>434512</v>
      </c>
      <c r="B2740" s="119">
        <v>36</v>
      </c>
      <c r="C2740" s="120">
        <f t="shared" si="85"/>
        <v>100</v>
      </c>
      <c r="D2740" s="119">
        <v>72</v>
      </c>
      <c r="E2740" s="121">
        <f t="shared" si="84"/>
        <v>2</v>
      </c>
    </row>
    <row r="2741" spans="1:5">
      <c r="A2741" s="118">
        <v>432273</v>
      </c>
      <c r="B2741" s="119">
        <v>35</v>
      </c>
      <c r="C2741" s="120">
        <f t="shared" si="85"/>
        <v>97.222222222222229</v>
      </c>
      <c r="D2741" s="119">
        <v>70</v>
      </c>
      <c r="E2741" s="121">
        <f t="shared" si="84"/>
        <v>2</v>
      </c>
    </row>
    <row r="2742" spans="1:5">
      <c r="A2742" s="118">
        <v>432642</v>
      </c>
      <c r="B2742" s="119">
        <v>35</v>
      </c>
      <c r="C2742" s="120">
        <f t="shared" si="85"/>
        <v>97.222222222222229</v>
      </c>
      <c r="D2742" s="119">
        <v>70</v>
      </c>
      <c r="E2742" s="121">
        <f t="shared" si="84"/>
        <v>2</v>
      </c>
    </row>
    <row r="2743" spans="1:5">
      <c r="A2743" s="118">
        <v>433006</v>
      </c>
      <c r="B2743" s="119">
        <v>35</v>
      </c>
      <c r="C2743" s="120">
        <f t="shared" si="85"/>
        <v>97.222222222222229</v>
      </c>
      <c r="D2743" s="119">
        <v>70</v>
      </c>
      <c r="E2743" s="121">
        <f t="shared" si="84"/>
        <v>2</v>
      </c>
    </row>
    <row r="2744" spans="1:5">
      <c r="A2744" s="118">
        <v>433804</v>
      </c>
      <c r="B2744" s="119">
        <v>35</v>
      </c>
      <c r="C2744" s="120">
        <f t="shared" si="85"/>
        <v>97.222222222222229</v>
      </c>
      <c r="D2744" s="119">
        <v>70</v>
      </c>
      <c r="E2744" s="121">
        <f t="shared" si="84"/>
        <v>2</v>
      </c>
    </row>
    <row r="2745" spans="1:5">
      <c r="A2745" s="118">
        <v>433888</v>
      </c>
      <c r="B2745" s="119">
        <v>35</v>
      </c>
      <c r="C2745" s="120">
        <f t="shared" si="85"/>
        <v>97.222222222222229</v>
      </c>
      <c r="D2745" s="119">
        <v>70</v>
      </c>
      <c r="E2745" s="121">
        <f t="shared" si="84"/>
        <v>2</v>
      </c>
    </row>
    <row r="2746" spans="1:5">
      <c r="A2746" s="118">
        <v>432019</v>
      </c>
      <c r="B2746" s="119">
        <v>34</v>
      </c>
      <c r="C2746" s="120">
        <f t="shared" si="85"/>
        <v>94.444444444444443</v>
      </c>
      <c r="D2746" s="119">
        <v>68</v>
      </c>
      <c r="E2746" s="121">
        <f t="shared" si="84"/>
        <v>2</v>
      </c>
    </row>
    <row r="2747" spans="1:5">
      <c r="A2747" s="118">
        <v>434823</v>
      </c>
      <c r="B2747" s="119">
        <v>34</v>
      </c>
      <c r="C2747" s="120">
        <f t="shared" si="85"/>
        <v>94.444444444444443</v>
      </c>
      <c r="D2747" s="119">
        <v>68</v>
      </c>
      <c r="E2747" s="121">
        <f t="shared" si="84"/>
        <v>2</v>
      </c>
    </row>
    <row r="2748" spans="1:5">
      <c r="A2748" s="118">
        <v>431441</v>
      </c>
      <c r="B2748" s="119">
        <v>33</v>
      </c>
      <c r="C2748" s="120">
        <f t="shared" si="85"/>
        <v>91.666666666666671</v>
      </c>
      <c r="D2748" s="119">
        <v>66</v>
      </c>
      <c r="E2748" s="121">
        <f t="shared" si="84"/>
        <v>2</v>
      </c>
    </row>
    <row r="2749" spans="1:5">
      <c r="A2749" s="118">
        <v>432868</v>
      </c>
      <c r="B2749" s="119">
        <v>33</v>
      </c>
      <c r="C2749" s="120">
        <f t="shared" si="85"/>
        <v>91.666666666666671</v>
      </c>
      <c r="D2749" s="119">
        <v>66</v>
      </c>
      <c r="E2749" s="121">
        <f t="shared" si="84"/>
        <v>2</v>
      </c>
    </row>
    <row r="2750" spans="1:5">
      <c r="A2750" s="118">
        <v>434181</v>
      </c>
      <c r="B2750" s="119">
        <v>33</v>
      </c>
      <c r="C2750" s="120">
        <f t="shared" si="85"/>
        <v>91.666666666666671</v>
      </c>
      <c r="D2750" s="119">
        <v>66</v>
      </c>
      <c r="E2750" s="121">
        <f t="shared" si="84"/>
        <v>2</v>
      </c>
    </row>
    <row r="2751" spans="1:5">
      <c r="A2751" s="118">
        <v>435192</v>
      </c>
      <c r="B2751" s="119">
        <v>33</v>
      </c>
      <c r="C2751" s="120">
        <f t="shared" si="85"/>
        <v>91.666666666666671</v>
      </c>
      <c r="D2751" s="119">
        <v>66</v>
      </c>
      <c r="E2751" s="121">
        <f t="shared" si="84"/>
        <v>2</v>
      </c>
    </row>
    <row r="2752" spans="1:5">
      <c r="A2752" s="118">
        <v>431161</v>
      </c>
      <c r="B2752" s="119">
        <v>31</v>
      </c>
      <c r="C2752" s="120">
        <f t="shared" si="85"/>
        <v>86.111111111111114</v>
      </c>
      <c r="D2752" s="119">
        <v>62</v>
      </c>
      <c r="E2752" s="121">
        <f t="shared" si="84"/>
        <v>2</v>
      </c>
    </row>
    <row r="2753" spans="1:5">
      <c r="A2753" s="118">
        <v>431339</v>
      </c>
      <c r="B2753" s="119">
        <v>30</v>
      </c>
      <c r="C2753" s="120">
        <f t="shared" si="85"/>
        <v>83.333333333333329</v>
      </c>
      <c r="D2753" s="119">
        <v>60</v>
      </c>
      <c r="E2753" s="121">
        <f t="shared" si="84"/>
        <v>2</v>
      </c>
    </row>
    <row r="2754" spans="1:5">
      <c r="A2754" s="118">
        <v>434290</v>
      </c>
      <c r="B2754" s="119">
        <v>29</v>
      </c>
      <c r="C2754" s="120">
        <f t="shared" si="85"/>
        <v>80.555555555555557</v>
      </c>
      <c r="D2754" s="119">
        <v>58</v>
      </c>
      <c r="E2754" s="121">
        <f t="shared" si="84"/>
        <v>2</v>
      </c>
    </row>
    <row r="2755" spans="1:5">
      <c r="A2755" s="118">
        <v>431292</v>
      </c>
      <c r="B2755" s="119">
        <v>36</v>
      </c>
      <c r="C2755" s="120">
        <f t="shared" si="85"/>
        <v>100</v>
      </c>
      <c r="D2755" s="119">
        <v>73</v>
      </c>
      <c r="E2755" s="121">
        <f t="shared" si="84"/>
        <v>2.0277777777777777</v>
      </c>
    </row>
    <row r="2756" spans="1:5">
      <c r="A2756" s="118">
        <v>432036</v>
      </c>
      <c r="B2756" s="119">
        <v>36</v>
      </c>
      <c r="C2756" s="120">
        <f t="shared" si="85"/>
        <v>100</v>
      </c>
      <c r="D2756" s="119">
        <v>73</v>
      </c>
      <c r="E2756" s="121">
        <f t="shared" ref="E2756:E2819" si="86">D2756/B2756</f>
        <v>2.0277777777777777</v>
      </c>
    </row>
    <row r="2757" spans="1:5">
      <c r="A2757" s="118">
        <v>432379</v>
      </c>
      <c r="B2757" s="119">
        <v>36</v>
      </c>
      <c r="C2757" s="120">
        <f t="shared" ref="C2757:C2820" si="87">B2757*100/36</f>
        <v>100</v>
      </c>
      <c r="D2757" s="119">
        <v>73</v>
      </c>
      <c r="E2757" s="121">
        <f t="shared" si="86"/>
        <v>2.0277777777777777</v>
      </c>
    </row>
    <row r="2758" spans="1:5">
      <c r="A2758" s="118">
        <v>432600</v>
      </c>
      <c r="B2758" s="119">
        <v>36</v>
      </c>
      <c r="C2758" s="120">
        <f t="shared" si="87"/>
        <v>100</v>
      </c>
      <c r="D2758" s="119">
        <v>73</v>
      </c>
      <c r="E2758" s="121">
        <f t="shared" si="86"/>
        <v>2.0277777777777777</v>
      </c>
    </row>
    <row r="2759" spans="1:5">
      <c r="A2759" s="118">
        <v>432772</v>
      </c>
      <c r="B2759" s="119">
        <v>36</v>
      </c>
      <c r="C2759" s="120">
        <f t="shared" si="87"/>
        <v>100</v>
      </c>
      <c r="D2759" s="119">
        <v>73</v>
      </c>
      <c r="E2759" s="121">
        <f t="shared" si="86"/>
        <v>2.0277777777777777</v>
      </c>
    </row>
    <row r="2760" spans="1:5">
      <c r="A2760" s="118">
        <v>432972</v>
      </c>
      <c r="B2760" s="119">
        <v>36</v>
      </c>
      <c r="C2760" s="120">
        <f t="shared" si="87"/>
        <v>100</v>
      </c>
      <c r="D2760" s="119">
        <v>73</v>
      </c>
      <c r="E2760" s="121">
        <f t="shared" si="86"/>
        <v>2.0277777777777777</v>
      </c>
    </row>
    <row r="2761" spans="1:5">
      <c r="A2761" s="118">
        <v>433504</v>
      </c>
      <c r="B2761" s="119">
        <v>36</v>
      </c>
      <c r="C2761" s="120">
        <f t="shared" si="87"/>
        <v>100</v>
      </c>
      <c r="D2761" s="119">
        <v>73</v>
      </c>
      <c r="E2761" s="121">
        <f t="shared" si="86"/>
        <v>2.0277777777777777</v>
      </c>
    </row>
    <row r="2762" spans="1:5">
      <c r="A2762" s="118">
        <v>433636</v>
      </c>
      <c r="B2762" s="119">
        <v>36</v>
      </c>
      <c r="C2762" s="120">
        <f t="shared" si="87"/>
        <v>100</v>
      </c>
      <c r="D2762" s="119">
        <v>73</v>
      </c>
      <c r="E2762" s="121">
        <f t="shared" si="86"/>
        <v>2.0277777777777777</v>
      </c>
    </row>
    <row r="2763" spans="1:5">
      <c r="A2763" s="118">
        <v>433904</v>
      </c>
      <c r="B2763" s="119">
        <v>36</v>
      </c>
      <c r="C2763" s="120">
        <f t="shared" si="87"/>
        <v>100</v>
      </c>
      <c r="D2763" s="119">
        <v>73</v>
      </c>
      <c r="E2763" s="121">
        <f t="shared" si="86"/>
        <v>2.0277777777777777</v>
      </c>
    </row>
    <row r="2764" spans="1:5">
      <c r="A2764" s="118">
        <v>434178</v>
      </c>
      <c r="B2764" s="119">
        <v>36</v>
      </c>
      <c r="C2764" s="120">
        <f t="shared" si="87"/>
        <v>100</v>
      </c>
      <c r="D2764" s="119">
        <v>73</v>
      </c>
      <c r="E2764" s="121">
        <f t="shared" si="86"/>
        <v>2.0277777777777777</v>
      </c>
    </row>
    <row r="2765" spans="1:5">
      <c r="A2765" s="118">
        <v>434458</v>
      </c>
      <c r="B2765" s="119">
        <v>36</v>
      </c>
      <c r="C2765" s="120">
        <f t="shared" si="87"/>
        <v>100</v>
      </c>
      <c r="D2765" s="119">
        <v>73</v>
      </c>
      <c r="E2765" s="121">
        <f t="shared" si="86"/>
        <v>2.0277777777777777</v>
      </c>
    </row>
    <row r="2766" spans="1:5">
      <c r="A2766" s="118">
        <v>434656</v>
      </c>
      <c r="B2766" s="119">
        <v>36</v>
      </c>
      <c r="C2766" s="120">
        <f t="shared" si="87"/>
        <v>100</v>
      </c>
      <c r="D2766" s="119">
        <v>73</v>
      </c>
      <c r="E2766" s="121">
        <f t="shared" si="86"/>
        <v>2.0277777777777777</v>
      </c>
    </row>
    <row r="2767" spans="1:5">
      <c r="A2767" s="118">
        <v>434812</v>
      </c>
      <c r="B2767" s="119">
        <v>36</v>
      </c>
      <c r="C2767" s="120">
        <f t="shared" si="87"/>
        <v>100</v>
      </c>
      <c r="D2767" s="119">
        <v>73</v>
      </c>
      <c r="E2767" s="121">
        <f t="shared" si="86"/>
        <v>2.0277777777777777</v>
      </c>
    </row>
    <row r="2768" spans="1:5">
      <c r="A2768" s="118">
        <v>431874</v>
      </c>
      <c r="B2768" s="119">
        <v>35</v>
      </c>
      <c r="C2768" s="120">
        <f t="shared" si="87"/>
        <v>97.222222222222229</v>
      </c>
      <c r="D2768" s="119">
        <v>71</v>
      </c>
      <c r="E2768" s="121">
        <f t="shared" si="86"/>
        <v>2.0285714285714285</v>
      </c>
    </row>
    <row r="2769" spans="1:5">
      <c r="A2769" s="118">
        <v>432027</v>
      </c>
      <c r="B2769" s="119">
        <v>35</v>
      </c>
      <c r="C2769" s="120">
        <f t="shared" si="87"/>
        <v>97.222222222222229</v>
      </c>
      <c r="D2769" s="119">
        <v>71</v>
      </c>
      <c r="E2769" s="121">
        <f t="shared" si="86"/>
        <v>2.0285714285714285</v>
      </c>
    </row>
    <row r="2770" spans="1:5">
      <c r="A2770" s="118">
        <v>434317</v>
      </c>
      <c r="B2770" s="119">
        <v>35</v>
      </c>
      <c r="C2770" s="120">
        <f t="shared" si="87"/>
        <v>97.222222222222229</v>
      </c>
      <c r="D2770" s="119">
        <v>71</v>
      </c>
      <c r="E2770" s="121">
        <f t="shared" si="86"/>
        <v>2.0285714285714285</v>
      </c>
    </row>
    <row r="2771" spans="1:5">
      <c r="A2771" s="118">
        <v>434410</v>
      </c>
      <c r="B2771" s="119">
        <v>35</v>
      </c>
      <c r="C2771" s="120">
        <f t="shared" si="87"/>
        <v>97.222222222222229</v>
      </c>
      <c r="D2771" s="119">
        <v>71</v>
      </c>
      <c r="E2771" s="121">
        <f t="shared" si="86"/>
        <v>2.0285714285714285</v>
      </c>
    </row>
    <row r="2772" spans="1:5">
      <c r="A2772" s="118">
        <v>434459</v>
      </c>
      <c r="B2772" s="119">
        <v>35</v>
      </c>
      <c r="C2772" s="120">
        <f t="shared" si="87"/>
        <v>97.222222222222229</v>
      </c>
      <c r="D2772" s="119">
        <v>71</v>
      </c>
      <c r="E2772" s="121">
        <f t="shared" si="86"/>
        <v>2.0285714285714285</v>
      </c>
    </row>
    <row r="2773" spans="1:5">
      <c r="A2773" s="118">
        <v>431273</v>
      </c>
      <c r="B2773" s="119">
        <v>34</v>
      </c>
      <c r="C2773" s="120">
        <f t="shared" si="87"/>
        <v>94.444444444444443</v>
      </c>
      <c r="D2773" s="119">
        <v>69</v>
      </c>
      <c r="E2773" s="121">
        <f t="shared" si="86"/>
        <v>2.0294117647058822</v>
      </c>
    </row>
    <row r="2774" spans="1:5">
      <c r="A2774" s="118">
        <v>431483</v>
      </c>
      <c r="B2774" s="119">
        <v>34</v>
      </c>
      <c r="C2774" s="120">
        <f t="shared" si="87"/>
        <v>94.444444444444443</v>
      </c>
      <c r="D2774" s="119">
        <v>69</v>
      </c>
      <c r="E2774" s="121">
        <f t="shared" si="86"/>
        <v>2.0294117647058822</v>
      </c>
    </row>
    <row r="2775" spans="1:5">
      <c r="A2775" s="118">
        <v>434863</v>
      </c>
      <c r="B2775" s="119">
        <v>34</v>
      </c>
      <c r="C2775" s="120">
        <f t="shared" si="87"/>
        <v>94.444444444444443</v>
      </c>
      <c r="D2775" s="119">
        <v>69</v>
      </c>
      <c r="E2775" s="121">
        <f t="shared" si="86"/>
        <v>2.0294117647058822</v>
      </c>
    </row>
    <row r="2776" spans="1:5">
      <c r="A2776" s="118">
        <v>434900</v>
      </c>
      <c r="B2776" s="119">
        <v>34</v>
      </c>
      <c r="C2776" s="120">
        <f t="shared" si="87"/>
        <v>94.444444444444443</v>
      </c>
      <c r="D2776" s="119">
        <v>69</v>
      </c>
      <c r="E2776" s="121">
        <f t="shared" si="86"/>
        <v>2.0294117647058822</v>
      </c>
    </row>
    <row r="2777" spans="1:5">
      <c r="A2777" s="118">
        <v>432447</v>
      </c>
      <c r="B2777" s="119">
        <v>32</v>
      </c>
      <c r="C2777" s="120">
        <f t="shared" si="87"/>
        <v>88.888888888888886</v>
      </c>
      <c r="D2777" s="119">
        <v>65</v>
      </c>
      <c r="E2777" s="121">
        <f t="shared" si="86"/>
        <v>2.03125</v>
      </c>
    </row>
    <row r="2778" spans="1:5">
      <c r="A2778" s="118">
        <v>433016</v>
      </c>
      <c r="B2778" s="119">
        <v>30</v>
      </c>
      <c r="C2778" s="120">
        <f t="shared" si="87"/>
        <v>83.333333333333329</v>
      </c>
      <c r="D2778" s="119">
        <v>61</v>
      </c>
      <c r="E2778" s="121">
        <f t="shared" si="86"/>
        <v>2.0333333333333332</v>
      </c>
    </row>
    <row r="2779" spans="1:5">
      <c r="A2779" s="118">
        <v>434452</v>
      </c>
      <c r="B2779" s="119">
        <v>30</v>
      </c>
      <c r="C2779" s="120">
        <f t="shared" si="87"/>
        <v>83.333333333333329</v>
      </c>
      <c r="D2779" s="119">
        <v>61</v>
      </c>
      <c r="E2779" s="121">
        <f t="shared" si="86"/>
        <v>2.0333333333333332</v>
      </c>
    </row>
    <row r="2780" spans="1:5">
      <c r="A2780" s="118">
        <v>432494</v>
      </c>
      <c r="B2780" s="119">
        <v>36</v>
      </c>
      <c r="C2780" s="120">
        <f t="shared" si="87"/>
        <v>100</v>
      </c>
      <c r="D2780" s="119">
        <v>74</v>
      </c>
      <c r="E2780" s="121">
        <f t="shared" si="86"/>
        <v>2.0555555555555554</v>
      </c>
    </row>
    <row r="2781" spans="1:5">
      <c r="A2781" s="118">
        <v>432605</v>
      </c>
      <c r="B2781" s="119">
        <v>36</v>
      </c>
      <c r="C2781" s="120">
        <f t="shared" si="87"/>
        <v>100</v>
      </c>
      <c r="D2781" s="119">
        <v>74</v>
      </c>
      <c r="E2781" s="121">
        <f t="shared" si="86"/>
        <v>2.0555555555555554</v>
      </c>
    </row>
    <row r="2782" spans="1:5">
      <c r="A2782" s="118">
        <v>433296</v>
      </c>
      <c r="B2782" s="119">
        <v>36</v>
      </c>
      <c r="C2782" s="120">
        <f t="shared" si="87"/>
        <v>100</v>
      </c>
      <c r="D2782" s="119">
        <v>74</v>
      </c>
      <c r="E2782" s="121">
        <f t="shared" si="86"/>
        <v>2.0555555555555554</v>
      </c>
    </row>
    <row r="2783" spans="1:5">
      <c r="A2783" s="118">
        <v>433621</v>
      </c>
      <c r="B2783" s="119">
        <v>36</v>
      </c>
      <c r="C2783" s="120">
        <f t="shared" si="87"/>
        <v>100</v>
      </c>
      <c r="D2783" s="119">
        <v>74</v>
      </c>
      <c r="E2783" s="121">
        <f t="shared" si="86"/>
        <v>2.0555555555555554</v>
      </c>
    </row>
    <row r="2784" spans="1:5">
      <c r="A2784" s="118">
        <v>433672</v>
      </c>
      <c r="B2784" s="119">
        <v>36</v>
      </c>
      <c r="C2784" s="120">
        <f t="shared" si="87"/>
        <v>100</v>
      </c>
      <c r="D2784" s="119">
        <v>74</v>
      </c>
      <c r="E2784" s="121">
        <f t="shared" si="86"/>
        <v>2.0555555555555554</v>
      </c>
    </row>
    <row r="2785" spans="1:5">
      <c r="A2785" s="118">
        <v>433924</v>
      </c>
      <c r="B2785" s="119">
        <v>36</v>
      </c>
      <c r="C2785" s="120">
        <f t="shared" si="87"/>
        <v>100</v>
      </c>
      <c r="D2785" s="119">
        <v>74</v>
      </c>
      <c r="E2785" s="121">
        <f t="shared" si="86"/>
        <v>2.0555555555555554</v>
      </c>
    </row>
    <row r="2786" spans="1:5">
      <c r="A2786" s="118">
        <v>434350</v>
      </c>
      <c r="B2786" s="119">
        <v>36</v>
      </c>
      <c r="C2786" s="120">
        <f t="shared" si="87"/>
        <v>100</v>
      </c>
      <c r="D2786" s="119">
        <v>74</v>
      </c>
      <c r="E2786" s="121">
        <f t="shared" si="86"/>
        <v>2.0555555555555554</v>
      </c>
    </row>
    <row r="2787" spans="1:5">
      <c r="A2787" s="118">
        <v>434588</v>
      </c>
      <c r="B2787" s="119">
        <v>36</v>
      </c>
      <c r="C2787" s="120">
        <f t="shared" si="87"/>
        <v>100</v>
      </c>
      <c r="D2787" s="119">
        <v>74</v>
      </c>
      <c r="E2787" s="121">
        <f t="shared" si="86"/>
        <v>2.0555555555555554</v>
      </c>
    </row>
    <row r="2788" spans="1:5">
      <c r="A2788" s="118">
        <v>434963</v>
      </c>
      <c r="B2788" s="119">
        <v>36</v>
      </c>
      <c r="C2788" s="120">
        <f t="shared" si="87"/>
        <v>100</v>
      </c>
      <c r="D2788" s="119">
        <v>74</v>
      </c>
      <c r="E2788" s="121">
        <f t="shared" si="86"/>
        <v>2.0555555555555554</v>
      </c>
    </row>
    <row r="2789" spans="1:5">
      <c r="A2789" s="118">
        <v>435046</v>
      </c>
      <c r="B2789" s="119">
        <v>36</v>
      </c>
      <c r="C2789" s="120">
        <f t="shared" si="87"/>
        <v>100</v>
      </c>
      <c r="D2789" s="119">
        <v>74</v>
      </c>
      <c r="E2789" s="121">
        <f t="shared" si="86"/>
        <v>2.0555555555555554</v>
      </c>
    </row>
    <row r="2790" spans="1:5">
      <c r="A2790" s="118">
        <v>435255</v>
      </c>
      <c r="B2790" s="119">
        <v>36</v>
      </c>
      <c r="C2790" s="120">
        <f t="shared" si="87"/>
        <v>100</v>
      </c>
      <c r="D2790" s="119">
        <v>74</v>
      </c>
      <c r="E2790" s="121">
        <f t="shared" si="86"/>
        <v>2.0555555555555554</v>
      </c>
    </row>
    <row r="2791" spans="1:5">
      <c r="A2791" s="118">
        <v>432674</v>
      </c>
      <c r="B2791" s="119">
        <v>35</v>
      </c>
      <c r="C2791" s="120">
        <f t="shared" si="87"/>
        <v>97.222222222222229</v>
      </c>
      <c r="D2791" s="119">
        <v>72</v>
      </c>
      <c r="E2791" s="121">
        <f t="shared" si="86"/>
        <v>2.0571428571428569</v>
      </c>
    </row>
    <row r="2792" spans="1:5">
      <c r="A2792" s="118">
        <v>434294</v>
      </c>
      <c r="B2792" s="119">
        <v>35</v>
      </c>
      <c r="C2792" s="120">
        <f t="shared" si="87"/>
        <v>97.222222222222229</v>
      </c>
      <c r="D2792" s="119">
        <v>72</v>
      </c>
      <c r="E2792" s="121">
        <f t="shared" si="86"/>
        <v>2.0571428571428569</v>
      </c>
    </row>
    <row r="2793" spans="1:5">
      <c r="A2793" s="118">
        <v>434923</v>
      </c>
      <c r="B2793" s="119">
        <v>35</v>
      </c>
      <c r="C2793" s="120">
        <f t="shared" si="87"/>
        <v>97.222222222222229</v>
      </c>
      <c r="D2793" s="119">
        <v>72</v>
      </c>
      <c r="E2793" s="121">
        <f t="shared" si="86"/>
        <v>2.0571428571428569</v>
      </c>
    </row>
    <row r="2794" spans="1:5">
      <c r="A2794" s="118">
        <v>435029</v>
      </c>
      <c r="B2794" s="119">
        <v>34</v>
      </c>
      <c r="C2794" s="120">
        <f t="shared" si="87"/>
        <v>94.444444444444443</v>
      </c>
      <c r="D2794" s="119">
        <v>70</v>
      </c>
      <c r="E2794" s="121">
        <f t="shared" si="86"/>
        <v>2.0588235294117645</v>
      </c>
    </row>
    <row r="2795" spans="1:5">
      <c r="A2795" s="118">
        <v>431564</v>
      </c>
      <c r="B2795" s="119">
        <v>33</v>
      </c>
      <c r="C2795" s="120">
        <f t="shared" si="87"/>
        <v>91.666666666666671</v>
      </c>
      <c r="D2795" s="119">
        <v>68</v>
      </c>
      <c r="E2795" s="121">
        <f t="shared" si="86"/>
        <v>2.0606060606060606</v>
      </c>
    </row>
    <row r="2796" spans="1:5">
      <c r="A2796" s="118">
        <v>431891</v>
      </c>
      <c r="B2796" s="119">
        <v>32</v>
      </c>
      <c r="C2796" s="120">
        <f t="shared" si="87"/>
        <v>88.888888888888886</v>
      </c>
      <c r="D2796" s="119">
        <v>66</v>
      </c>
      <c r="E2796" s="121">
        <f t="shared" si="86"/>
        <v>2.0625</v>
      </c>
    </row>
    <row r="2797" spans="1:5">
      <c r="A2797" s="118">
        <v>432228</v>
      </c>
      <c r="B2797" s="119">
        <v>31</v>
      </c>
      <c r="C2797" s="120">
        <f t="shared" si="87"/>
        <v>86.111111111111114</v>
      </c>
      <c r="D2797" s="119">
        <v>64</v>
      </c>
      <c r="E2797" s="121">
        <f t="shared" si="86"/>
        <v>2.064516129032258</v>
      </c>
    </row>
    <row r="2798" spans="1:5">
      <c r="A2798" s="118">
        <v>434740</v>
      </c>
      <c r="B2798" s="119">
        <v>30</v>
      </c>
      <c r="C2798" s="120">
        <f t="shared" si="87"/>
        <v>83.333333333333329</v>
      </c>
      <c r="D2798" s="119">
        <v>62</v>
      </c>
      <c r="E2798" s="121">
        <f t="shared" si="86"/>
        <v>2.0666666666666669</v>
      </c>
    </row>
    <row r="2799" spans="1:5">
      <c r="A2799" s="118">
        <v>431476</v>
      </c>
      <c r="B2799" s="119">
        <v>36</v>
      </c>
      <c r="C2799" s="120">
        <f t="shared" si="87"/>
        <v>100</v>
      </c>
      <c r="D2799" s="119">
        <v>75</v>
      </c>
      <c r="E2799" s="121">
        <f t="shared" si="86"/>
        <v>2.0833333333333335</v>
      </c>
    </row>
    <row r="2800" spans="1:5">
      <c r="A2800" s="118">
        <v>432011</v>
      </c>
      <c r="B2800" s="119">
        <v>36</v>
      </c>
      <c r="C2800" s="120">
        <f t="shared" si="87"/>
        <v>100</v>
      </c>
      <c r="D2800" s="119">
        <v>75</v>
      </c>
      <c r="E2800" s="121">
        <f t="shared" si="86"/>
        <v>2.0833333333333335</v>
      </c>
    </row>
    <row r="2801" spans="1:5">
      <c r="A2801" s="118">
        <v>432721</v>
      </c>
      <c r="B2801" s="119">
        <v>36</v>
      </c>
      <c r="C2801" s="120">
        <f t="shared" si="87"/>
        <v>100</v>
      </c>
      <c r="D2801" s="119">
        <v>75</v>
      </c>
      <c r="E2801" s="121">
        <f t="shared" si="86"/>
        <v>2.0833333333333335</v>
      </c>
    </row>
    <row r="2802" spans="1:5">
      <c r="A2802" s="118">
        <v>432816</v>
      </c>
      <c r="B2802" s="119">
        <v>36</v>
      </c>
      <c r="C2802" s="120">
        <f t="shared" si="87"/>
        <v>100</v>
      </c>
      <c r="D2802" s="119">
        <v>75</v>
      </c>
      <c r="E2802" s="121">
        <f t="shared" si="86"/>
        <v>2.0833333333333335</v>
      </c>
    </row>
    <row r="2803" spans="1:5">
      <c r="A2803" s="118">
        <v>432973</v>
      </c>
      <c r="B2803" s="119">
        <v>36</v>
      </c>
      <c r="C2803" s="120">
        <f t="shared" si="87"/>
        <v>100</v>
      </c>
      <c r="D2803" s="119">
        <v>75</v>
      </c>
      <c r="E2803" s="121">
        <f t="shared" si="86"/>
        <v>2.0833333333333335</v>
      </c>
    </row>
    <row r="2804" spans="1:5">
      <c r="A2804" s="118">
        <v>433116</v>
      </c>
      <c r="B2804" s="119">
        <v>36</v>
      </c>
      <c r="C2804" s="120">
        <f t="shared" si="87"/>
        <v>100</v>
      </c>
      <c r="D2804" s="119">
        <v>75</v>
      </c>
      <c r="E2804" s="121">
        <f t="shared" si="86"/>
        <v>2.0833333333333335</v>
      </c>
    </row>
    <row r="2805" spans="1:5">
      <c r="A2805" s="118">
        <v>433359</v>
      </c>
      <c r="B2805" s="119">
        <v>36</v>
      </c>
      <c r="C2805" s="120">
        <f t="shared" si="87"/>
        <v>100</v>
      </c>
      <c r="D2805" s="119">
        <v>75</v>
      </c>
      <c r="E2805" s="121">
        <f t="shared" si="86"/>
        <v>2.0833333333333335</v>
      </c>
    </row>
    <row r="2806" spans="1:5">
      <c r="A2806" s="118">
        <v>433563</v>
      </c>
      <c r="B2806" s="119">
        <v>36</v>
      </c>
      <c r="C2806" s="120">
        <f t="shared" si="87"/>
        <v>100</v>
      </c>
      <c r="D2806" s="119">
        <v>75</v>
      </c>
      <c r="E2806" s="121">
        <f t="shared" si="86"/>
        <v>2.0833333333333335</v>
      </c>
    </row>
    <row r="2807" spans="1:5">
      <c r="A2807" s="118">
        <v>434386</v>
      </c>
      <c r="B2807" s="119">
        <v>36</v>
      </c>
      <c r="C2807" s="120">
        <f t="shared" si="87"/>
        <v>100</v>
      </c>
      <c r="D2807" s="119">
        <v>75</v>
      </c>
      <c r="E2807" s="121">
        <f t="shared" si="86"/>
        <v>2.0833333333333335</v>
      </c>
    </row>
    <row r="2808" spans="1:5">
      <c r="A2808" s="118">
        <v>434438</v>
      </c>
      <c r="B2808" s="119">
        <v>36</v>
      </c>
      <c r="C2808" s="120">
        <f t="shared" si="87"/>
        <v>100</v>
      </c>
      <c r="D2808" s="119">
        <v>75</v>
      </c>
      <c r="E2808" s="121">
        <f t="shared" si="86"/>
        <v>2.0833333333333335</v>
      </c>
    </row>
    <row r="2809" spans="1:5">
      <c r="A2809" s="118">
        <v>434897</v>
      </c>
      <c r="B2809" s="119">
        <v>36</v>
      </c>
      <c r="C2809" s="120">
        <f t="shared" si="87"/>
        <v>100</v>
      </c>
      <c r="D2809" s="119">
        <v>75</v>
      </c>
      <c r="E2809" s="121">
        <f t="shared" si="86"/>
        <v>2.0833333333333335</v>
      </c>
    </row>
    <row r="2810" spans="1:5">
      <c r="A2810" s="118">
        <v>435213</v>
      </c>
      <c r="B2810" s="119">
        <v>36</v>
      </c>
      <c r="C2810" s="120">
        <f t="shared" si="87"/>
        <v>100</v>
      </c>
      <c r="D2810" s="119">
        <v>75</v>
      </c>
      <c r="E2810" s="121">
        <f t="shared" si="86"/>
        <v>2.0833333333333335</v>
      </c>
    </row>
    <row r="2811" spans="1:5">
      <c r="A2811" s="118">
        <v>435221</v>
      </c>
      <c r="B2811" s="119">
        <v>36</v>
      </c>
      <c r="C2811" s="120">
        <f t="shared" si="87"/>
        <v>100</v>
      </c>
      <c r="D2811" s="119">
        <v>75</v>
      </c>
      <c r="E2811" s="121">
        <f t="shared" si="86"/>
        <v>2.0833333333333335</v>
      </c>
    </row>
    <row r="2812" spans="1:5">
      <c r="A2812" s="118">
        <v>431457</v>
      </c>
      <c r="B2812" s="119">
        <v>35</v>
      </c>
      <c r="C2812" s="120">
        <f t="shared" si="87"/>
        <v>97.222222222222229</v>
      </c>
      <c r="D2812" s="119">
        <v>73</v>
      </c>
      <c r="E2812" s="121">
        <f t="shared" si="86"/>
        <v>2.0857142857142859</v>
      </c>
    </row>
    <row r="2813" spans="1:5">
      <c r="A2813" s="118">
        <v>431747</v>
      </c>
      <c r="B2813" s="119">
        <v>35</v>
      </c>
      <c r="C2813" s="120">
        <f t="shared" si="87"/>
        <v>97.222222222222229</v>
      </c>
      <c r="D2813" s="119">
        <v>73</v>
      </c>
      <c r="E2813" s="121">
        <f t="shared" si="86"/>
        <v>2.0857142857142859</v>
      </c>
    </row>
    <row r="2814" spans="1:5">
      <c r="A2814" s="118">
        <v>432067</v>
      </c>
      <c r="B2814" s="119">
        <v>35</v>
      </c>
      <c r="C2814" s="120">
        <f t="shared" si="87"/>
        <v>97.222222222222229</v>
      </c>
      <c r="D2814" s="119">
        <v>73</v>
      </c>
      <c r="E2814" s="121">
        <f t="shared" si="86"/>
        <v>2.0857142857142859</v>
      </c>
    </row>
    <row r="2815" spans="1:5">
      <c r="A2815" s="118">
        <v>432091</v>
      </c>
      <c r="B2815" s="119">
        <v>35</v>
      </c>
      <c r="C2815" s="120">
        <f t="shared" si="87"/>
        <v>97.222222222222229</v>
      </c>
      <c r="D2815" s="119">
        <v>73</v>
      </c>
      <c r="E2815" s="121">
        <f t="shared" si="86"/>
        <v>2.0857142857142859</v>
      </c>
    </row>
    <row r="2816" spans="1:5">
      <c r="A2816" s="118">
        <v>433230</v>
      </c>
      <c r="B2816" s="119">
        <v>35</v>
      </c>
      <c r="C2816" s="120">
        <f t="shared" si="87"/>
        <v>97.222222222222229</v>
      </c>
      <c r="D2816" s="119">
        <v>73</v>
      </c>
      <c r="E2816" s="121">
        <f t="shared" si="86"/>
        <v>2.0857142857142859</v>
      </c>
    </row>
    <row r="2817" spans="1:5">
      <c r="A2817" s="118">
        <v>433361</v>
      </c>
      <c r="B2817" s="119">
        <v>35</v>
      </c>
      <c r="C2817" s="120">
        <f t="shared" si="87"/>
        <v>97.222222222222229</v>
      </c>
      <c r="D2817" s="119">
        <v>73</v>
      </c>
      <c r="E2817" s="121">
        <f t="shared" si="86"/>
        <v>2.0857142857142859</v>
      </c>
    </row>
    <row r="2818" spans="1:5">
      <c r="A2818" s="118">
        <v>435077</v>
      </c>
      <c r="B2818" s="119">
        <v>35</v>
      </c>
      <c r="C2818" s="120">
        <f t="shared" si="87"/>
        <v>97.222222222222229</v>
      </c>
      <c r="D2818" s="119">
        <v>73</v>
      </c>
      <c r="E2818" s="121">
        <f t="shared" si="86"/>
        <v>2.0857142857142859</v>
      </c>
    </row>
    <row r="2819" spans="1:5">
      <c r="A2819" s="118">
        <v>435121</v>
      </c>
      <c r="B2819" s="119">
        <v>35</v>
      </c>
      <c r="C2819" s="120">
        <f t="shared" si="87"/>
        <v>97.222222222222229</v>
      </c>
      <c r="D2819" s="119">
        <v>73</v>
      </c>
      <c r="E2819" s="121">
        <f t="shared" si="86"/>
        <v>2.0857142857142859</v>
      </c>
    </row>
    <row r="2820" spans="1:5">
      <c r="A2820" s="118">
        <v>435228</v>
      </c>
      <c r="B2820" s="119">
        <v>35</v>
      </c>
      <c r="C2820" s="120">
        <f t="shared" si="87"/>
        <v>97.222222222222229</v>
      </c>
      <c r="D2820" s="119">
        <v>73</v>
      </c>
      <c r="E2820" s="121">
        <f t="shared" ref="E2820:E2883" si="88">D2820/B2820</f>
        <v>2.0857142857142859</v>
      </c>
    </row>
    <row r="2821" spans="1:5">
      <c r="A2821" s="118">
        <v>432585</v>
      </c>
      <c r="B2821" s="119">
        <v>34</v>
      </c>
      <c r="C2821" s="120">
        <f t="shared" ref="C2821:C2884" si="89">B2821*100/36</f>
        <v>94.444444444444443</v>
      </c>
      <c r="D2821" s="119">
        <v>71</v>
      </c>
      <c r="E2821" s="121">
        <f t="shared" si="88"/>
        <v>2.0882352941176472</v>
      </c>
    </row>
    <row r="2822" spans="1:5">
      <c r="A2822" s="118">
        <v>432602</v>
      </c>
      <c r="B2822" s="119">
        <v>34</v>
      </c>
      <c r="C2822" s="120">
        <f t="shared" si="89"/>
        <v>94.444444444444443</v>
      </c>
      <c r="D2822" s="119">
        <v>71</v>
      </c>
      <c r="E2822" s="121">
        <f t="shared" si="88"/>
        <v>2.0882352941176472</v>
      </c>
    </row>
    <row r="2823" spans="1:5">
      <c r="A2823" s="118">
        <v>433184</v>
      </c>
      <c r="B2823" s="119">
        <v>34</v>
      </c>
      <c r="C2823" s="120">
        <f t="shared" si="89"/>
        <v>94.444444444444443</v>
      </c>
      <c r="D2823" s="119">
        <v>71</v>
      </c>
      <c r="E2823" s="121">
        <f t="shared" si="88"/>
        <v>2.0882352941176472</v>
      </c>
    </row>
    <row r="2824" spans="1:5">
      <c r="A2824" s="118">
        <v>433438</v>
      </c>
      <c r="B2824" s="119">
        <v>34</v>
      </c>
      <c r="C2824" s="120">
        <f t="shared" si="89"/>
        <v>94.444444444444443</v>
      </c>
      <c r="D2824" s="119">
        <v>71</v>
      </c>
      <c r="E2824" s="121">
        <f t="shared" si="88"/>
        <v>2.0882352941176472</v>
      </c>
    </row>
    <row r="2825" spans="1:5">
      <c r="A2825" s="118">
        <v>435099</v>
      </c>
      <c r="B2825" s="119">
        <v>33</v>
      </c>
      <c r="C2825" s="120">
        <f t="shared" si="89"/>
        <v>91.666666666666671</v>
      </c>
      <c r="D2825" s="119">
        <v>69</v>
      </c>
      <c r="E2825" s="121">
        <f t="shared" si="88"/>
        <v>2.0909090909090908</v>
      </c>
    </row>
    <row r="2826" spans="1:5">
      <c r="A2826" s="118">
        <v>434696</v>
      </c>
      <c r="B2826" s="119">
        <v>32</v>
      </c>
      <c r="C2826" s="120">
        <f t="shared" si="89"/>
        <v>88.888888888888886</v>
      </c>
      <c r="D2826" s="119">
        <v>67</v>
      </c>
      <c r="E2826" s="121">
        <f t="shared" si="88"/>
        <v>2.09375</v>
      </c>
    </row>
    <row r="2827" spans="1:5">
      <c r="A2827" s="118">
        <v>433148</v>
      </c>
      <c r="B2827" s="119">
        <v>31</v>
      </c>
      <c r="C2827" s="120">
        <f t="shared" si="89"/>
        <v>86.111111111111114</v>
      </c>
      <c r="D2827" s="119">
        <v>65</v>
      </c>
      <c r="E2827" s="121">
        <f t="shared" si="88"/>
        <v>2.096774193548387</v>
      </c>
    </row>
    <row r="2828" spans="1:5">
      <c r="A2828" s="118">
        <v>433785</v>
      </c>
      <c r="B2828" s="119">
        <v>30</v>
      </c>
      <c r="C2828" s="120">
        <f t="shared" si="89"/>
        <v>83.333333333333329</v>
      </c>
      <c r="D2828" s="119">
        <v>63</v>
      </c>
      <c r="E2828" s="121">
        <f t="shared" si="88"/>
        <v>2.1</v>
      </c>
    </row>
    <row r="2829" spans="1:5">
      <c r="A2829" s="118">
        <v>431650</v>
      </c>
      <c r="B2829" s="119">
        <v>36</v>
      </c>
      <c r="C2829" s="120">
        <f t="shared" si="89"/>
        <v>100</v>
      </c>
      <c r="D2829" s="119">
        <v>76</v>
      </c>
      <c r="E2829" s="121">
        <f t="shared" si="88"/>
        <v>2.1111111111111112</v>
      </c>
    </row>
    <row r="2830" spans="1:5">
      <c r="A2830" s="118">
        <v>431800</v>
      </c>
      <c r="B2830" s="119">
        <v>36</v>
      </c>
      <c r="C2830" s="120">
        <f t="shared" si="89"/>
        <v>100</v>
      </c>
      <c r="D2830" s="119">
        <v>76</v>
      </c>
      <c r="E2830" s="121">
        <f t="shared" si="88"/>
        <v>2.1111111111111112</v>
      </c>
    </row>
    <row r="2831" spans="1:5">
      <c r="A2831" s="118">
        <v>432498</v>
      </c>
      <c r="B2831" s="119">
        <v>36</v>
      </c>
      <c r="C2831" s="120">
        <f t="shared" si="89"/>
        <v>100</v>
      </c>
      <c r="D2831" s="119">
        <v>76</v>
      </c>
      <c r="E2831" s="121">
        <f t="shared" si="88"/>
        <v>2.1111111111111112</v>
      </c>
    </row>
    <row r="2832" spans="1:5">
      <c r="A2832" s="118">
        <v>432589</v>
      </c>
      <c r="B2832" s="119">
        <v>36</v>
      </c>
      <c r="C2832" s="120">
        <f t="shared" si="89"/>
        <v>100</v>
      </c>
      <c r="D2832" s="119">
        <v>76</v>
      </c>
      <c r="E2832" s="121">
        <f t="shared" si="88"/>
        <v>2.1111111111111112</v>
      </c>
    </row>
    <row r="2833" spans="1:5">
      <c r="A2833" s="118">
        <v>433542</v>
      </c>
      <c r="B2833" s="119">
        <v>36</v>
      </c>
      <c r="C2833" s="120">
        <f t="shared" si="89"/>
        <v>100</v>
      </c>
      <c r="D2833" s="119">
        <v>76</v>
      </c>
      <c r="E2833" s="121">
        <f t="shared" si="88"/>
        <v>2.1111111111111112</v>
      </c>
    </row>
    <row r="2834" spans="1:5">
      <c r="A2834" s="118">
        <v>433555</v>
      </c>
      <c r="B2834" s="119">
        <v>36</v>
      </c>
      <c r="C2834" s="120">
        <f t="shared" si="89"/>
        <v>100</v>
      </c>
      <c r="D2834" s="119">
        <v>76</v>
      </c>
      <c r="E2834" s="121">
        <f t="shared" si="88"/>
        <v>2.1111111111111112</v>
      </c>
    </row>
    <row r="2835" spans="1:5">
      <c r="A2835" s="118">
        <v>433696</v>
      </c>
      <c r="B2835" s="119">
        <v>36</v>
      </c>
      <c r="C2835" s="120">
        <f t="shared" si="89"/>
        <v>100</v>
      </c>
      <c r="D2835" s="119">
        <v>76</v>
      </c>
      <c r="E2835" s="121">
        <f t="shared" si="88"/>
        <v>2.1111111111111112</v>
      </c>
    </row>
    <row r="2836" spans="1:5">
      <c r="A2836" s="118">
        <v>433800</v>
      </c>
      <c r="B2836" s="119">
        <v>36</v>
      </c>
      <c r="C2836" s="120">
        <f t="shared" si="89"/>
        <v>100</v>
      </c>
      <c r="D2836" s="119">
        <v>76</v>
      </c>
      <c r="E2836" s="121">
        <f t="shared" si="88"/>
        <v>2.1111111111111112</v>
      </c>
    </row>
    <row r="2837" spans="1:5">
      <c r="A2837" s="118">
        <v>434123</v>
      </c>
      <c r="B2837" s="119">
        <v>36</v>
      </c>
      <c r="C2837" s="120">
        <f t="shared" si="89"/>
        <v>100</v>
      </c>
      <c r="D2837" s="119">
        <v>76</v>
      </c>
      <c r="E2837" s="121">
        <f t="shared" si="88"/>
        <v>2.1111111111111112</v>
      </c>
    </row>
    <row r="2838" spans="1:5">
      <c r="A2838" s="118">
        <v>434138</v>
      </c>
      <c r="B2838" s="119">
        <v>36</v>
      </c>
      <c r="C2838" s="120">
        <f t="shared" si="89"/>
        <v>100</v>
      </c>
      <c r="D2838" s="119">
        <v>76</v>
      </c>
      <c r="E2838" s="121">
        <f t="shared" si="88"/>
        <v>2.1111111111111112</v>
      </c>
    </row>
    <row r="2839" spans="1:5">
      <c r="A2839" s="118">
        <v>434263</v>
      </c>
      <c r="B2839" s="119">
        <v>36</v>
      </c>
      <c r="C2839" s="120">
        <f t="shared" si="89"/>
        <v>100</v>
      </c>
      <c r="D2839" s="119">
        <v>76</v>
      </c>
      <c r="E2839" s="121">
        <f t="shared" si="88"/>
        <v>2.1111111111111112</v>
      </c>
    </row>
    <row r="2840" spans="1:5">
      <c r="A2840" s="118">
        <v>435083</v>
      </c>
      <c r="B2840" s="119">
        <v>36</v>
      </c>
      <c r="C2840" s="120">
        <f t="shared" si="89"/>
        <v>100</v>
      </c>
      <c r="D2840" s="119">
        <v>76</v>
      </c>
      <c r="E2840" s="121">
        <f t="shared" si="88"/>
        <v>2.1111111111111112</v>
      </c>
    </row>
    <row r="2841" spans="1:5">
      <c r="A2841" s="118">
        <v>432495</v>
      </c>
      <c r="B2841" s="119">
        <v>35</v>
      </c>
      <c r="C2841" s="120">
        <f t="shared" si="89"/>
        <v>97.222222222222229</v>
      </c>
      <c r="D2841" s="119">
        <v>74</v>
      </c>
      <c r="E2841" s="121">
        <f t="shared" si="88"/>
        <v>2.1142857142857143</v>
      </c>
    </row>
    <row r="2842" spans="1:5">
      <c r="A2842" s="118">
        <v>433092</v>
      </c>
      <c r="B2842" s="119">
        <v>35</v>
      </c>
      <c r="C2842" s="120">
        <f t="shared" si="89"/>
        <v>97.222222222222229</v>
      </c>
      <c r="D2842" s="119">
        <v>74</v>
      </c>
      <c r="E2842" s="121">
        <f t="shared" si="88"/>
        <v>2.1142857142857143</v>
      </c>
    </row>
    <row r="2843" spans="1:5">
      <c r="A2843" s="118">
        <v>433424</v>
      </c>
      <c r="B2843" s="119">
        <v>35</v>
      </c>
      <c r="C2843" s="120">
        <f t="shared" si="89"/>
        <v>97.222222222222229</v>
      </c>
      <c r="D2843" s="119">
        <v>74</v>
      </c>
      <c r="E2843" s="121">
        <f t="shared" si="88"/>
        <v>2.1142857142857143</v>
      </c>
    </row>
    <row r="2844" spans="1:5">
      <c r="A2844" s="118">
        <v>431428</v>
      </c>
      <c r="B2844" s="119">
        <v>34</v>
      </c>
      <c r="C2844" s="120">
        <f t="shared" si="89"/>
        <v>94.444444444444443</v>
      </c>
      <c r="D2844" s="119">
        <v>72</v>
      </c>
      <c r="E2844" s="121">
        <f t="shared" si="88"/>
        <v>2.1176470588235294</v>
      </c>
    </row>
    <row r="2845" spans="1:5">
      <c r="A2845" s="118">
        <v>431961</v>
      </c>
      <c r="B2845" s="119">
        <v>34</v>
      </c>
      <c r="C2845" s="120">
        <f t="shared" si="89"/>
        <v>94.444444444444443</v>
      </c>
      <c r="D2845" s="119">
        <v>72</v>
      </c>
      <c r="E2845" s="121">
        <f t="shared" si="88"/>
        <v>2.1176470588235294</v>
      </c>
    </row>
    <row r="2846" spans="1:5">
      <c r="A2846" s="118">
        <v>432962</v>
      </c>
      <c r="B2846" s="119">
        <v>34</v>
      </c>
      <c r="C2846" s="120">
        <f t="shared" si="89"/>
        <v>94.444444444444443</v>
      </c>
      <c r="D2846" s="119">
        <v>72</v>
      </c>
      <c r="E2846" s="121">
        <f t="shared" si="88"/>
        <v>2.1176470588235294</v>
      </c>
    </row>
    <row r="2847" spans="1:5">
      <c r="A2847" s="118">
        <v>435301</v>
      </c>
      <c r="B2847" s="119">
        <v>33</v>
      </c>
      <c r="C2847" s="120">
        <f t="shared" si="89"/>
        <v>91.666666666666671</v>
      </c>
      <c r="D2847" s="119">
        <v>70</v>
      </c>
      <c r="E2847" s="121">
        <f t="shared" si="88"/>
        <v>2.1212121212121211</v>
      </c>
    </row>
    <row r="2848" spans="1:5">
      <c r="A2848" s="118">
        <v>431814</v>
      </c>
      <c r="B2848" s="119">
        <v>31</v>
      </c>
      <c r="C2848" s="120">
        <f t="shared" si="89"/>
        <v>86.111111111111114</v>
      </c>
      <c r="D2848" s="119">
        <v>66</v>
      </c>
      <c r="E2848" s="121">
        <f t="shared" si="88"/>
        <v>2.129032258064516</v>
      </c>
    </row>
    <row r="2849" spans="1:5">
      <c r="A2849" s="118">
        <v>431152</v>
      </c>
      <c r="B2849" s="119">
        <v>36</v>
      </c>
      <c r="C2849" s="120">
        <f t="shared" si="89"/>
        <v>100</v>
      </c>
      <c r="D2849" s="119">
        <v>77</v>
      </c>
      <c r="E2849" s="121">
        <f t="shared" si="88"/>
        <v>2.1388888888888888</v>
      </c>
    </row>
    <row r="2850" spans="1:5">
      <c r="A2850" s="118">
        <v>431388</v>
      </c>
      <c r="B2850" s="119">
        <v>36</v>
      </c>
      <c r="C2850" s="120">
        <f t="shared" si="89"/>
        <v>100</v>
      </c>
      <c r="D2850" s="119">
        <v>77</v>
      </c>
      <c r="E2850" s="121">
        <f t="shared" si="88"/>
        <v>2.1388888888888888</v>
      </c>
    </row>
    <row r="2851" spans="1:5">
      <c r="A2851" s="118">
        <v>432187</v>
      </c>
      <c r="B2851" s="119">
        <v>36</v>
      </c>
      <c r="C2851" s="120">
        <f t="shared" si="89"/>
        <v>100</v>
      </c>
      <c r="D2851" s="119">
        <v>77</v>
      </c>
      <c r="E2851" s="121">
        <f t="shared" si="88"/>
        <v>2.1388888888888888</v>
      </c>
    </row>
    <row r="2852" spans="1:5">
      <c r="A2852" s="118">
        <v>432644</v>
      </c>
      <c r="B2852" s="119">
        <v>36</v>
      </c>
      <c r="C2852" s="120">
        <f t="shared" si="89"/>
        <v>100</v>
      </c>
      <c r="D2852" s="119">
        <v>77</v>
      </c>
      <c r="E2852" s="121">
        <f t="shared" si="88"/>
        <v>2.1388888888888888</v>
      </c>
    </row>
    <row r="2853" spans="1:5">
      <c r="A2853" s="118">
        <v>432846</v>
      </c>
      <c r="B2853" s="119">
        <v>36</v>
      </c>
      <c r="C2853" s="120">
        <f t="shared" si="89"/>
        <v>100</v>
      </c>
      <c r="D2853" s="119">
        <v>77</v>
      </c>
      <c r="E2853" s="121">
        <f t="shared" si="88"/>
        <v>2.1388888888888888</v>
      </c>
    </row>
    <row r="2854" spans="1:5">
      <c r="A2854" s="118">
        <v>433239</v>
      </c>
      <c r="B2854" s="119">
        <v>36</v>
      </c>
      <c r="C2854" s="120">
        <f t="shared" si="89"/>
        <v>100</v>
      </c>
      <c r="D2854" s="119">
        <v>77</v>
      </c>
      <c r="E2854" s="121">
        <f t="shared" si="88"/>
        <v>2.1388888888888888</v>
      </c>
    </row>
    <row r="2855" spans="1:5">
      <c r="A2855" s="118">
        <v>433271</v>
      </c>
      <c r="B2855" s="119">
        <v>36</v>
      </c>
      <c r="C2855" s="120">
        <f t="shared" si="89"/>
        <v>100</v>
      </c>
      <c r="D2855" s="119">
        <v>77</v>
      </c>
      <c r="E2855" s="121">
        <f t="shared" si="88"/>
        <v>2.1388888888888888</v>
      </c>
    </row>
    <row r="2856" spans="1:5">
      <c r="A2856" s="118">
        <v>433403</v>
      </c>
      <c r="B2856" s="119">
        <v>36</v>
      </c>
      <c r="C2856" s="120">
        <f t="shared" si="89"/>
        <v>100</v>
      </c>
      <c r="D2856" s="119">
        <v>77</v>
      </c>
      <c r="E2856" s="121">
        <f t="shared" si="88"/>
        <v>2.1388888888888888</v>
      </c>
    </row>
    <row r="2857" spans="1:5">
      <c r="A2857" s="118">
        <v>434247</v>
      </c>
      <c r="B2857" s="119">
        <v>36</v>
      </c>
      <c r="C2857" s="120">
        <f t="shared" si="89"/>
        <v>100</v>
      </c>
      <c r="D2857" s="119">
        <v>77</v>
      </c>
      <c r="E2857" s="121">
        <f t="shared" si="88"/>
        <v>2.1388888888888888</v>
      </c>
    </row>
    <row r="2858" spans="1:5">
      <c r="A2858" s="118">
        <v>434574</v>
      </c>
      <c r="B2858" s="119">
        <v>36</v>
      </c>
      <c r="C2858" s="120">
        <f t="shared" si="89"/>
        <v>100</v>
      </c>
      <c r="D2858" s="119">
        <v>77</v>
      </c>
      <c r="E2858" s="121">
        <f t="shared" si="88"/>
        <v>2.1388888888888888</v>
      </c>
    </row>
    <row r="2859" spans="1:5">
      <c r="A2859" s="118">
        <v>435153</v>
      </c>
      <c r="B2859" s="119">
        <v>36</v>
      </c>
      <c r="C2859" s="120">
        <f t="shared" si="89"/>
        <v>100</v>
      </c>
      <c r="D2859" s="119">
        <v>77</v>
      </c>
      <c r="E2859" s="121">
        <f t="shared" si="88"/>
        <v>2.1388888888888888</v>
      </c>
    </row>
    <row r="2860" spans="1:5">
      <c r="A2860" s="118">
        <v>432727</v>
      </c>
      <c r="B2860" s="119">
        <v>35</v>
      </c>
      <c r="C2860" s="120">
        <f t="shared" si="89"/>
        <v>97.222222222222229</v>
      </c>
      <c r="D2860" s="119">
        <v>75</v>
      </c>
      <c r="E2860" s="121">
        <f t="shared" si="88"/>
        <v>2.1428571428571428</v>
      </c>
    </row>
    <row r="2861" spans="1:5">
      <c r="A2861" s="118">
        <v>434022</v>
      </c>
      <c r="B2861" s="119">
        <v>35</v>
      </c>
      <c r="C2861" s="120">
        <f t="shared" si="89"/>
        <v>97.222222222222229</v>
      </c>
      <c r="D2861" s="119">
        <v>75</v>
      </c>
      <c r="E2861" s="121">
        <f t="shared" si="88"/>
        <v>2.1428571428571428</v>
      </c>
    </row>
    <row r="2862" spans="1:5">
      <c r="A2862" s="118">
        <v>434991</v>
      </c>
      <c r="B2862" s="119">
        <v>35</v>
      </c>
      <c r="C2862" s="120">
        <f t="shared" si="89"/>
        <v>97.222222222222229</v>
      </c>
      <c r="D2862" s="119">
        <v>75</v>
      </c>
      <c r="E2862" s="121">
        <f t="shared" si="88"/>
        <v>2.1428571428571428</v>
      </c>
    </row>
    <row r="2863" spans="1:5">
      <c r="A2863" s="118">
        <v>433896</v>
      </c>
      <c r="B2863" s="119">
        <v>34</v>
      </c>
      <c r="C2863" s="120">
        <f t="shared" si="89"/>
        <v>94.444444444444443</v>
      </c>
      <c r="D2863" s="119">
        <v>73</v>
      </c>
      <c r="E2863" s="121">
        <f t="shared" si="88"/>
        <v>2.1470588235294117</v>
      </c>
    </row>
    <row r="2864" spans="1:5">
      <c r="A2864" s="118">
        <v>434133</v>
      </c>
      <c r="B2864" s="119">
        <v>34</v>
      </c>
      <c r="C2864" s="120">
        <f t="shared" si="89"/>
        <v>94.444444444444443</v>
      </c>
      <c r="D2864" s="119">
        <v>73</v>
      </c>
      <c r="E2864" s="121">
        <f t="shared" si="88"/>
        <v>2.1470588235294117</v>
      </c>
    </row>
    <row r="2865" spans="1:5">
      <c r="A2865" s="118">
        <v>431999</v>
      </c>
      <c r="B2865" s="119">
        <v>33</v>
      </c>
      <c r="C2865" s="120">
        <f t="shared" si="89"/>
        <v>91.666666666666671</v>
      </c>
      <c r="D2865" s="119">
        <v>71</v>
      </c>
      <c r="E2865" s="121">
        <f t="shared" si="88"/>
        <v>2.1515151515151514</v>
      </c>
    </row>
    <row r="2866" spans="1:5">
      <c r="A2866" s="118">
        <v>432141</v>
      </c>
      <c r="B2866" s="119">
        <v>33</v>
      </c>
      <c r="C2866" s="120">
        <f t="shared" si="89"/>
        <v>91.666666666666671</v>
      </c>
      <c r="D2866" s="119">
        <v>71</v>
      </c>
      <c r="E2866" s="121">
        <f t="shared" si="88"/>
        <v>2.1515151515151514</v>
      </c>
    </row>
    <row r="2867" spans="1:5">
      <c r="A2867" s="118">
        <v>431913</v>
      </c>
      <c r="B2867" s="119">
        <v>32</v>
      </c>
      <c r="C2867" s="120">
        <f t="shared" si="89"/>
        <v>88.888888888888886</v>
      </c>
      <c r="D2867" s="119">
        <v>69</v>
      </c>
      <c r="E2867" s="121">
        <f t="shared" si="88"/>
        <v>2.15625</v>
      </c>
    </row>
    <row r="2868" spans="1:5">
      <c r="A2868" s="118">
        <v>431221</v>
      </c>
      <c r="B2868" s="119">
        <v>36</v>
      </c>
      <c r="C2868" s="120">
        <f t="shared" si="89"/>
        <v>100</v>
      </c>
      <c r="D2868" s="119">
        <v>78</v>
      </c>
      <c r="E2868" s="121">
        <f t="shared" si="88"/>
        <v>2.1666666666666665</v>
      </c>
    </row>
    <row r="2869" spans="1:5">
      <c r="A2869" s="118">
        <v>431460</v>
      </c>
      <c r="B2869" s="119">
        <v>36</v>
      </c>
      <c r="C2869" s="120">
        <f t="shared" si="89"/>
        <v>100</v>
      </c>
      <c r="D2869" s="119">
        <v>78</v>
      </c>
      <c r="E2869" s="121">
        <f t="shared" si="88"/>
        <v>2.1666666666666665</v>
      </c>
    </row>
    <row r="2870" spans="1:5">
      <c r="A2870" s="118">
        <v>431966</v>
      </c>
      <c r="B2870" s="119">
        <v>36</v>
      </c>
      <c r="C2870" s="120">
        <f t="shared" si="89"/>
        <v>100</v>
      </c>
      <c r="D2870" s="119">
        <v>78</v>
      </c>
      <c r="E2870" s="121">
        <f t="shared" si="88"/>
        <v>2.1666666666666665</v>
      </c>
    </row>
    <row r="2871" spans="1:5">
      <c r="A2871" s="118">
        <v>432177</v>
      </c>
      <c r="B2871" s="119">
        <v>36</v>
      </c>
      <c r="C2871" s="120">
        <f t="shared" si="89"/>
        <v>100</v>
      </c>
      <c r="D2871" s="119">
        <v>78</v>
      </c>
      <c r="E2871" s="121">
        <f t="shared" si="88"/>
        <v>2.1666666666666665</v>
      </c>
    </row>
    <row r="2872" spans="1:5">
      <c r="A2872" s="118">
        <v>432221</v>
      </c>
      <c r="B2872" s="119">
        <v>36</v>
      </c>
      <c r="C2872" s="120">
        <f t="shared" si="89"/>
        <v>100</v>
      </c>
      <c r="D2872" s="119">
        <v>78</v>
      </c>
      <c r="E2872" s="121">
        <f t="shared" si="88"/>
        <v>2.1666666666666665</v>
      </c>
    </row>
    <row r="2873" spans="1:5">
      <c r="A2873" s="118">
        <v>432870</v>
      </c>
      <c r="B2873" s="119">
        <v>36</v>
      </c>
      <c r="C2873" s="120">
        <f t="shared" si="89"/>
        <v>100</v>
      </c>
      <c r="D2873" s="119">
        <v>78</v>
      </c>
      <c r="E2873" s="121">
        <f t="shared" si="88"/>
        <v>2.1666666666666665</v>
      </c>
    </row>
    <row r="2874" spans="1:5">
      <c r="A2874" s="118">
        <v>433593</v>
      </c>
      <c r="B2874" s="119">
        <v>36</v>
      </c>
      <c r="C2874" s="120">
        <f t="shared" si="89"/>
        <v>100</v>
      </c>
      <c r="D2874" s="119">
        <v>78</v>
      </c>
      <c r="E2874" s="121">
        <f t="shared" si="88"/>
        <v>2.1666666666666665</v>
      </c>
    </row>
    <row r="2875" spans="1:5">
      <c r="A2875" s="118">
        <v>433979</v>
      </c>
      <c r="B2875" s="119">
        <v>36</v>
      </c>
      <c r="C2875" s="120">
        <f t="shared" si="89"/>
        <v>100</v>
      </c>
      <c r="D2875" s="119">
        <v>78</v>
      </c>
      <c r="E2875" s="121">
        <f t="shared" si="88"/>
        <v>2.1666666666666665</v>
      </c>
    </row>
    <row r="2876" spans="1:5">
      <c r="A2876" s="118">
        <v>434037</v>
      </c>
      <c r="B2876" s="119">
        <v>36</v>
      </c>
      <c r="C2876" s="120">
        <f t="shared" si="89"/>
        <v>100</v>
      </c>
      <c r="D2876" s="119">
        <v>78</v>
      </c>
      <c r="E2876" s="121">
        <f t="shared" si="88"/>
        <v>2.1666666666666665</v>
      </c>
    </row>
    <row r="2877" spans="1:5">
      <c r="A2877" s="118">
        <v>434433</v>
      </c>
      <c r="B2877" s="119">
        <v>36</v>
      </c>
      <c r="C2877" s="120">
        <f t="shared" si="89"/>
        <v>100</v>
      </c>
      <c r="D2877" s="119">
        <v>78</v>
      </c>
      <c r="E2877" s="121">
        <f t="shared" si="88"/>
        <v>2.1666666666666665</v>
      </c>
    </row>
    <row r="2878" spans="1:5">
      <c r="A2878" s="118">
        <v>434652</v>
      </c>
      <c r="B2878" s="119">
        <v>36</v>
      </c>
      <c r="C2878" s="120">
        <f t="shared" si="89"/>
        <v>100</v>
      </c>
      <c r="D2878" s="119">
        <v>78</v>
      </c>
      <c r="E2878" s="121">
        <f t="shared" si="88"/>
        <v>2.1666666666666665</v>
      </c>
    </row>
    <row r="2879" spans="1:5">
      <c r="A2879" s="118">
        <v>434716</v>
      </c>
      <c r="B2879" s="119">
        <v>36</v>
      </c>
      <c r="C2879" s="120">
        <f t="shared" si="89"/>
        <v>100</v>
      </c>
      <c r="D2879" s="119">
        <v>78</v>
      </c>
      <c r="E2879" s="121">
        <f t="shared" si="88"/>
        <v>2.1666666666666665</v>
      </c>
    </row>
    <row r="2880" spans="1:5">
      <c r="A2880" s="118">
        <v>431288</v>
      </c>
      <c r="B2880" s="119">
        <v>35</v>
      </c>
      <c r="C2880" s="120">
        <f t="shared" si="89"/>
        <v>97.222222222222229</v>
      </c>
      <c r="D2880" s="119">
        <v>76</v>
      </c>
      <c r="E2880" s="121">
        <f t="shared" si="88"/>
        <v>2.1714285714285713</v>
      </c>
    </row>
    <row r="2881" spans="1:5">
      <c r="A2881" s="118">
        <v>431725</v>
      </c>
      <c r="B2881" s="119">
        <v>35</v>
      </c>
      <c r="C2881" s="120">
        <f t="shared" si="89"/>
        <v>97.222222222222229</v>
      </c>
      <c r="D2881" s="119">
        <v>76</v>
      </c>
      <c r="E2881" s="121">
        <f t="shared" si="88"/>
        <v>2.1714285714285713</v>
      </c>
    </row>
    <row r="2882" spans="1:5">
      <c r="A2882" s="118">
        <v>432802</v>
      </c>
      <c r="B2882" s="119">
        <v>35</v>
      </c>
      <c r="C2882" s="120">
        <f t="shared" si="89"/>
        <v>97.222222222222229</v>
      </c>
      <c r="D2882" s="119">
        <v>76</v>
      </c>
      <c r="E2882" s="121">
        <f t="shared" si="88"/>
        <v>2.1714285714285713</v>
      </c>
    </row>
    <row r="2883" spans="1:5">
      <c r="A2883" s="118">
        <v>433722</v>
      </c>
      <c r="B2883" s="119">
        <v>35</v>
      </c>
      <c r="C2883" s="120">
        <f t="shared" si="89"/>
        <v>97.222222222222229</v>
      </c>
      <c r="D2883" s="119">
        <v>76</v>
      </c>
      <c r="E2883" s="121">
        <f t="shared" si="88"/>
        <v>2.1714285714285713</v>
      </c>
    </row>
    <row r="2884" spans="1:5">
      <c r="A2884" s="118">
        <v>433880</v>
      </c>
      <c r="B2884" s="119">
        <v>35</v>
      </c>
      <c r="C2884" s="120">
        <f t="shared" si="89"/>
        <v>97.222222222222229</v>
      </c>
      <c r="D2884" s="119">
        <v>76</v>
      </c>
      <c r="E2884" s="121">
        <f t="shared" ref="E2884:E2947" si="90">D2884/B2884</f>
        <v>2.1714285714285713</v>
      </c>
    </row>
    <row r="2885" spans="1:5">
      <c r="A2885" s="118">
        <v>435076</v>
      </c>
      <c r="B2885" s="119">
        <v>35</v>
      </c>
      <c r="C2885" s="120">
        <f t="shared" ref="C2885:C2948" si="91">B2885*100/36</f>
        <v>97.222222222222229</v>
      </c>
      <c r="D2885" s="119">
        <v>76</v>
      </c>
      <c r="E2885" s="121">
        <f t="shared" si="90"/>
        <v>2.1714285714285713</v>
      </c>
    </row>
    <row r="2886" spans="1:5">
      <c r="A2886" s="118">
        <v>433336</v>
      </c>
      <c r="B2886" s="119">
        <v>34</v>
      </c>
      <c r="C2886" s="120">
        <f t="shared" si="91"/>
        <v>94.444444444444443</v>
      </c>
      <c r="D2886" s="119">
        <v>74</v>
      </c>
      <c r="E2886" s="121">
        <f t="shared" si="90"/>
        <v>2.1764705882352939</v>
      </c>
    </row>
    <row r="2887" spans="1:5">
      <c r="A2887" s="118">
        <v>435137</v>
      </c>
      <c r="B2887" s="119">
        <v>33</v>
      </c>
      <c r="C2887" s="120">
        <f t="shared" si="91"/>
        <v>91.666666666666671</v>
      </c>
      <c r="D2887" s="119">
        <v>72</v>
      </c>
      <c r="E2887" s="121">
        <f t="shared" si="90"/>
        <v>2.1818181818181817</v>
      </c>
    </row>
    <row r="2888" spans="1:5">
      <c r="A2888" s="118">
        <v>431326</v>
      </c>
      <c r="B2888" s="119">
        <v>36</v>
      </c>
      <c r="C2888" s="120">
        <f t="shared" si="91"/>
        <v>100</v>
      </c>
      <c r="D2888" s="119">
        <v>79</v>
      </c>
      <c r="E2888" s="121">
        <f t="shared" si="90"/>
        <v>2.1944444444444446</v>
      </c>
    </row>
    <row r="2889" spans="1:5">
      <c r="A2889" s="118">
        <v>431652</v>
      </c>
      <c r="B2889" s="119">
        <v>36</v>
      </c>
      <c r="C2889" s="120">
        <f t="shared" si="91"/>
        <v>100</v>
      </c>
      <c r="D2889" s="119">
        <v>79</v>
      </c>
      <c r="E2889" s="121">
        <f t="shared" si="90"/>
        <v>2.1944444444444446</v>
      </c>
    </row>
    <row r="2890" spans="1:5">
      <c r="A2890" s="118">
        <v>431969</v>
      </c>
      <c r="B2890" s="119">
        <v>36</v>
      </c>
      <c r="C2890" s="120">
        <f t="shared" si="91"/>
        <v>100</v>
      </c>
      <c r="D2890" s="119">
        <v>79</v>
      </c>
      <c r="E2890" s="121">
        <f t="shared" si="90"/>
        <v>2.1944444444444446</v>
      </c>
    </row>
    <row r="2891" spans="1:5">
      <c r="A2891" s="118">
        <v>432015</v>
      </c>
      <c r="B2891" s="119">
        <v>36</v>
      </c>
      <c r="C2891" s="120">
        <f t="shared" si="91"/>
        <v>100</v>
      </c>
      <c r="D2891" s="119">
        <v>79</v>
      </c>
      <c r="E2891" s="121">
        <f t="shared" si="90"/>
        <v>2.1944444444444446</v>
      </c>
    </row>
    <row r="2892" spans="1:5">
      <c r="A2892" s="118">
        <v>432020</v>
      </c>
      <c r="B2892" s="119">
        <v>36</v>
      </c>
      <c r="C2892" s="120">
        <f t="shared" si="91"/>
        <v>100</v>
      </c>
      <c r="D2892" s="119">
        <v>79</v>
      </c>
      <c r="E2892" s="121">
        <f t="shared" si="90"/>
        <v>2.1944444444444446</v>
      </c>
    </row>
    <row r="2893" spans="1:5">
      <c r="A2893" s="118">
        <v>432215</v>
      </c>
      <c r="B2893" s="119">
        <v>36</v>
      </c>
      <c r="C2893" s="120">
        <f t="shared" si="91"/>
        <v>100</v>
      </c>
      <c r="D2893" s="119">
        <v>79</v>
      </c>
      <c r="E2893" s="121">
        <f t="shared" si="90"/>
        <v>2.1944444444444446</v>
      </c>
    </row>
    <row r="2894" spans="1:5">
      <c r="A2894" s="118">
        <v>433126</v>
      </c>
      <c r="B2894" s="119">
        <v>36</v>
      </c>
      <c r="C2894" s="120">
        <f t="shared" si="91"/>
        <v>100</v>
      </c>
      <c r="D2894" s="119">
        <v>79</v>
      </c>
      <c r="E2894" s="121">
        <f t="shared" si="90"/>
        <v>2.1944444444444446</v>
      </c>
    </row>
    <row r="2895" spans="1:5">
      <c r="A2895" s="118">
        <v>433632</v>
      </c>
      <c r="B2895" s="119">
        <v>36</v>
      </c>
      <c r="C2895" s="120">
        <f t="shared" si="91"/>
        <v>100</v>
      </c>
      <c r="D2895" s="119">
        <v>79</v>
      </c>
      <c r="E2895" s="121">
        <f t="shared" si="90"/>
        <v>2.1944444444444446</v>
      </c>
    </row>
    <row r="2896" spans="1:5">
      <c r="A2896" s="118">
        <v>433654</v>
      </c>
      <c r="B2896" s="119">
        <v>36</v>
      </c>
      <c r="C2896" s="120">
        <f t="shared" si="91"/>
        <v>100</v>
      </c>
      <c r="D2896" s="119">
        <v>79</v>
      </c>
      <c r="E2896" s="121">
        <f t="shared" si="90"/>
        <v>2.1944444444444446</v>
      </c>
    </row>
    <row r="2897" spans="1:5">
      <c r="A2897" s="118">
        <v>433890</v>
      </c>
      <c r="B2897" s="119">
        <v>36</v>
      </c>
      <c r="C2897" s="120">
        <f t="shared" si="91"/>
        <v>100</v>
      </c>
      <c r="D2897" s="119">
        <v>79</v>
      </c>
      <c r="E2897" s="121">
        <f t="shared" si="90"/>
        <v>2.1944444444444446</v>
      </c>
    </row>
    <row r="2898" spans="1:5">
      <c r="A2898" s="118">
        <v>434416</v>
      </c>
      <c r="B2898" s="119">
        <v>36</v>
      </c>
      <c r="C2898" s="120">
        <f t="shared" si="91"/>
        <v>100</v>
      </c>
      <c r="D2898" s="119">
        <v>79</v>
      </c>
      <c r="E2898" s="121">
        <f t="shared" si="90"/>
        <v>2.1944444444444446</v>
      </c>
    </row>
    <row r="2899" spans="1:5">
      <c r="A2899" s="118">
        <v>431262</v>
      </c>
      <c r="B2899" s="119">
        <v>35</v>
      </c>
      <c r="C2899" s="120">
        <f t="shared" si="91"/>
        <v>97.222222222222229</v>
      </c>
      <c r="D2899" s="119">
        <v>77</v>
      </c>
      <c r="E2899" s="121">
        <f t="shared" si="90"/>
        <v>2.2000000000000002</v>
      </c>
    </row>
    <row r="2900" spans="1:5">
      <c r="A2900" s="118">
        <v>431558</v>
      </c>
      <c r="B2900" s="119">
        <v>35</v>
      </c>
      <c r="C2900" s="120">
        <f t="shared" si="91"/>
        <v>97.222222222222229</v>
      </c>
      <c r="D2900" s="119">
        <v>77</v>
      </c>
      <c r="E2900" s="121">
        <f t="shared" si="90"/>
        <v>2.2000000000000002</v>
      </c>
    </row>
    <row r="2901" spans="1:5">
      <c r="A2901" s="118">
        <v>432714</v>
      </c>
      <c r="B2901" s="119">
        <v>35</v>
      </c>
      <c r="C2901" s="120">
        <f t="shared" si="91"/>
        <v>97.222222222222229</v>
      </c>
      <c r="D2901" s="119">
        <v>77</v>
      </c>
      <c r="E2901" s="121">
        <f t="shared" si="90"/>
        <v>2.2000000000000002</v>
      </c>
    </row>
    <row r="2902" spans="1:5">
      <c r="A2902" s="118">
        <v>433709</v>
      </c>
      <c r="B2902" s="119">
        <v>35</v>
      </c>
      <c r="C2902" s="120">
        <f t="shared" si="91"/>
        <v>97.222222222222229</v>
      </c>
      <c r="D2902" s="119">
        <v>77</v>
      </c>
      <c r="E2902" s="121">
        <f t="shared" si="90"/>
        <v>2.2000000000000002</v>
      </c>
    </row>
    <row r="2903" spans="1:5">
      <c r="A2903" s="118">
        <v>435117</v>
      </c>
      <c r="B2903" s="119">
        <v>34</v>
      </c>
      <c r="C2903" s="120">
        <f t="shared" si="91"/>
        <v>94.444444444444443</v>
      </c>
      <c r="D2903" s="119">
        <v>75</v>
      </c>
      <c r="E2903" s="121">
        <f t="shared" si="90"/>
        <v>2.2058823529411766</v>
      </c>
    </row>
    <row r="2904" spans="1:5">
      <c r="A2904" s="118">
        <v>433145</v>
      </c>
      <c r="B2904" s="119">
        <v>32</v>
      </c>
      <c r="C2904" s="120">
        <f t="shared" si="91"/>
        <v>88.888888888888886</v>
      </c>
      <c r="D2904" s="119">
        <v>71</v>
      </c>
      <c r="E2904" s="121">
        <f t="shared" si="90"/>
        <v>2.21875</v>
      </c>
    </row>
    <row r="2905" spans="1:5">
      <c r="A2905" s="118">
        <v>434018</v>
      </c>
      <c r="B2905" s="119">
        <v>32</v>
      </c>
      <c r="C2905" s="120">
        <f t="shared" si="91"/>
        <v>88.888888888888886</v>
      </c>
      <c r="D2905" s="119">
        <v>71</v>
      </c>
      <c r="E2905" s="121">
        <f t="shared" si="90"/>
        <v>2.21875</v>
      </c>
    </row>
    <row r="2906" spans="1:5">
      <c r="A2906" s="118">
        <v>434065</v>
      </c>
      <c r="B2906" s="119">
        <v>32</v>
      </c>
      <c r="C2906" s="120">
        <f t="shared" si="91"/>
        <v>88.888888888888886</v>
      </c>
      <c r="D2906" s="119">
        <v>71</v>
      </c>
      <c r="E2906" s="121">
        <f t="shared" si="90"/>
        <v>2.21875</v>
      </c>
    </row>
    <row r="2907" spans="1:5">
      <c r="A2907" s="118">
        <v>432876</v>
      </c>
      <c r="B2907" s="119">
        <v>36</v>
      </c>
      <c r="C2907" s="120">
        <f t="shared" si="91"/>
        <v>100</v>
      </c>
      <c r="D2907" s="119">
        <v>80</v>
      </c>
      <c r="E2907" s="121">
        <f t="shared" si="90"/>
        <v>2.2222222222222223</v>
      </c>
    </row>
    <row r="2908" spans="1:5">
      <c r="A2908" s="118">
        <v>433328</v>
      </c>
      <c r="B2908" s="119">
        <v>36</v>
      </c>
      <c r="C2908" s="120">
        <f t="shared" si="91"/>
        <v>100</v>
      </c>
      <c r="D2908" s="119">
        <v>80</v>
      </c>
      <c r="E2908" s="121">
        <f t="shared" si="90"/>
        <v>2.2222222222222223</v>
      </c>
    </row>
    <row r="2909" spans="1:5">
      <c r="A2909" s="118">
        <v>433623</v>
      </c>
      <c r="B2909" s="119">
        <v>36</v>
      </c>
      <c r="C2909" s="120">
        <f t="shared" si="91"/>
        <v>100</v>
      </c>
      <c r="D2909" s="119">
        <v>80</v>
      </c>
      <c r="E2909" s="121">
        <f t="shared" si="90"/>
        <v>2.2222222222222223</v>
      </c>
    </row>
    <row r="2910" spans="1:5">
      <c r="A2910" s="118">
        <v>434213</v>
      </c>
      <c r="B2910" s="119">
        <v>36</v>
      </c>
      <c r="C2910" s="120">
        <f t="shared" si="91"/>
        <v>100</v>
      </c>
      <c r="D2910" s="119">
        <v>80</v>
      </c>
      <c r="E2910" s="121">
        <f t="shared" si="90"/>
        <v>2.2222222222222223</v>
      </c>
    </row>
    <row r="2911" spans="1:5">
      <c r="A2911" s="118">
        <v>434680</v>
      </c>
      <c r="B2911" s="119">
        <v>36</v>
      </c>
      <c r="C2911" s="120">
        <f t="shared" si="91"/>
        <v>100</v>
      </c>
      <c r="D2911" s="119">
        <v>80</v>
      </c>
      <c r="E2911" s="121">
        <f t="shared" si="90"/>
        <v>2.2222222222222223</v>
      </c>
    </row>
    <row r="2912" spans="1:5">
      <c r="A2912" s="118">
        <v>434687</v>
      </c>
      <c r="B2912" s="119">
        <v>36</v>
      </c>
      <c r="C2912" s="120">
        <f t="shared" si="91"/>
        <v>100</v>
      </c>
      <c r="D2912" s="119">
        <v>80</v>
      </c>
      <c r="E2912" s="121">
        <f t="shared" si="90"/>
        <v>2.2222222222222223</v>
      </c>
    </row>
    <row r="2913" spans="1:5">
      <c r="A2913" s="118">
        <v>435022</v>
      </c>
      <c r="B2913" s="119">
        <v>36</v>
      </c>
      <c r="C2913" s="120">
        <f t="shared" si="91"/>
        <v>100</v>
      </c>
      <c r="D2913" s="119">
        <v>80</v>
      </c>
      <c r="E2913" s="121">
        <f t="shared" si="90"/>
        <v>2.2222222222222223</v>
      </c>
    </row>
    <row r="2914" spans="1:5">
      <c r="A2914" s="118">
        <v>435150</v>
      </c>
      <c r="B2914" s="119">
        <v>36</v>
      </c>
      <c r="C2914" s="120">
        <f t="shared" si="91"/>
        <v>100</v>
      </c>
      <c r="D2914" s="119">
        <v>80</v>
      </c>
      <c r="E2914" s="121">
        <f t="shared" si="90"/>
        <v>2.2222222222222223</v>
      </c>
    </row>
    <row r="2915" spans="1:5">
      <c r="A2915" s="118">
        <v>431200</v>
      </c>
      <c r="B2915" s="119">
        <v>35</v>
      </c>
      <c r="C2915" s="120">
        <f t="shared" si="91"/>
        <v>97.222222222222229</v>
      </c>
      <c r="D2915" s="119">
        <v>78</v>
      </c>
      <c r="E2915" s="121">
        <f t="shared" si="90"/>
        <v>2.2285714285714286</v>
      </c>
    </row>
    <row r="2916" spans="1:5">
      <c r="A2916" s="118">
        <v>432576</v>
      </c>
      <c r="B2916" s="119">
        <v>35</v>
      </c>
      <c r="C2916" s="120">
        <f t="shared" si="91"/>
        <v>97.222222222222229</v>
      </c>
      <c r="D2916" s="119">
        <v>78</v>
      </c>
      <c r="E2916" s="121">
        <f t="shared" si="90"/>
        <v>2.2285714285714286</v>
      </c>
    </row>
    <row r="2917" spans="1:5">
      <c r="A2917" s="118">
        <v>434373</v>
      </c>
      <c r="B2917" s="119">
        <v>35</v>
      </c>
      <c r="C2917" s="120">
        <f t="shared" si="91"/>
        <v>97.222222222222229</v>
      </c>
      <c r="D2917" s="119">
        <v>78</v>
      </c>
      <c r="E2917" s="121">
        <f t="shared" si="90"/>
        <v>2.2285714285714286</v>
      </c>
    </row>
    <row r="2918" spans="1:5">
      <c r="A2918" s="118">
        <v>431321</v>
      </c>
      <c r="B2918" s="119">
        <v>36</v>
      </c>
      <c r="C2918" s="120">
        <f t="shared" si="91"/>
        <v>100</v>
      </c>
      <c r="D2918" s="119">
        <v>81</v>
      </c>
      <c r="E2918" s="121">
        <f t="shared" si="90"/>
        <v>2.25</v>
      </c>
    </row>
    <row r="2919" spans="1:5">
      <c r="A2919" s="118">
        <v>431464</v>
      </c>
      <c r="B2919" s="119">
        <v>36</v>
      </c>
      <c r="C2919" s="120">
        <f t="shared" si="91"/>
        <v>100</v>
      </c>
      <c r="D2919" s="119">
        <v>81</v>
      </c>
      <c r="E2919" s="121">
        <f t="shared" si="90"/>
        <v>2.25</v>
      </c>
    </row>
    <row r="2920" spans="1:5">
      <c r="A2920" s="118">
        <v>431546</v>
      </c>
      <c r="B2920" s="119">
        <v>36</v>
      </c>
      <c r="C2920" s="120">
        <f t="shared" si="91"/>
        <v>100</v>
      </c>
      <c r="D2920" s="119">
        <v>81</v>
      </c>
      <c r="E2920" s="121">
        <f t="shared" si="90"/>
        <v>2.25</v>
      </c>
    </row>
    <row r="2921" spans="1:5">
      <c r="A2921" s="118">
        <v>432145</v>
      </c>
      <c r="B2921" s="119">
        <v>36</v>
      </c>
      <c r="C2921" s="120">
        <f t="shared" si="91"/>
        <v>100</v>
      </c>
      <c r="D2921" s="119">
        <v>81</v>
      </c>
      <c r="E2921" s="121">
        <f t="shared" si="90"/>
        <v>2.25</v>
      </c>
    </row>
    <row r="2922" spans="1:5">
      <c r="A2922" s="118">
        <v>432192</v>
      </c>
      <c r="B2922" s="119">
        <v>36</v>
      </c>
      <c r="C2922" s="120">
        <f t="shared" si="91"/>
        <v>100</v>
      </c>
      <c r="D2922" s="119">
        <v>81</v>
      </c>
      <c r="E2922" s="121">
        <f t="shared" si="90"/>
        <v>2.25</v>
      </c>
    </row>
    <row r="2923" spans="1:5">
      <c r="A2923" s="118">
        <v>432227</v>
      </c>
      <c r="B2923" s="119">
        <v>36</v>
      </c>
      <c r="C2923" s="120">
        <f t="shared" si="91"/>
        <v>100</v>
      </c>
      <c r="D2923" s="119">
        <v>81</v>
      </c>
      <c r="E2923" s="121">
        <f t="shared" si="90"/>
        <v>2.25</v>
      </c>
    </row>
    <row r="2924" spans="1:5">
      <c r="A2924" s="118">
        <v>432244</v>
      </c>
      <c r="B2924" s="119">
        <v>36</v>
      </c>
      <c r="C2924" s="120">
        <f t="shared" si="91"/>
        <v>100</v>
      </c>
      <c r="D2924" s="119">
        <v>81</v>
      </c>
      <c r="E2924" s="121">
        <f t="shared" si="90"/>
        <v>2.25</v>
      </c>
    </row>
    <row r="2925" spans="1:5">
      <c r="A2925" s="118">
        <v>433001</v>
      </c>
      <c r="B2925" s="119">
        <v>36</v>
      </c>
      <c r="C2925" s="120">
        <f t="shared" si="91"/>
        <v>100</v>
      </c>
      <c r="D2925" s="119">
        <v>81</v>
      </c>
      <c r="E2925" s="121">
        <f t="shared" si="90"/>
        <v>2.25</v>
      </c>
    </row>
    <row r="2926" spans="1:5">
      <c r="A2926" s="118">
        <v>433188</v>
      </c>
      <c r="B2926" s="119">
        <v>36</v>
      </c>
      <c r="C2926" s="120">
        <f t="shared" si="91"/>
        <v>100</v>
      </c>
      <c r="D2926" s="119">
        <v>81</v>
      </c>
      <c r="E2926" s="121">
        <f t="shared" si="90"/>
        <v>2.25</v>
      </c>
    </row>
    <row r="2927" spans="1:5">
      <c r="A2927" s="118">
        <v>434370</v>
      </c>
      <c r="B2927" s="119">
        <v>36</v>
      </c>
      <c r="C2927" s="120">
        <f t="shared" si="91"/>
        <v>100</v>
      </c>
      <c r="D2927" s="119">
        <v>81</v>
      </c>
      <c r="E2927" s="121">
        <f t="shared" si="90"/>
        <v>2.25</v>
      </c>
    </row>
    <row r="2928" spans="1:5">
      <c r="A2928" s="118">
        <v>434560</v>
      </c>
      <c r="B2928" s="119">
        <v>36</v>
      </c>
      <c r="C2928" s="120">
        <f t="shared" si="91"/>
        <v>100</v>
      </c>
      <c r="D2928" s="119">
        <v>81</v>
      </c>
      <c r="E2928" s="121">
        <f t="shared" si="90"/>
        <v>2.25</v>
      </c>
    </row>
    <row r="2929" spans="1:5">
      <c r="A2929" s="118">
        <v>432910</v>
      </c>
      <c r="B2929" s="119">
        <v>35</v>
      </c>
      <c r="C2929" s="120">
        <f t="shared" si="91"/>
        <v>97.222222222222229</v>
      </c>
      <c r="D2929" s="119">
        <v>79</v>
      </c>
      <c r="E2929" s="121">
        <f t="shared" si="90"/>
        <v>2.2571428571428571</v>
      </c>
    </row>
    <row r="2930" spans="1:5">
      <c r="A2930" s="118">
        <v>433038</v>
      </c>
      <c r="B2930" s="119">
        <v>35</v>
      </c>
      <c r="C2930" s="120">
        <f t="shared" si="91"/>
        <v>97.222222222222229</v>
      </c>
      <c r="D2930" s="119">
        <v>79</v>
      </c>
      <c r="E2930" s="121">
        <f t="shared" si="90"/>
        <v>2.2571428571428571</v>
      </c>
    </row>
    <row r="2931" spans="1:5">
      <c r="A2931" s="118">
        <v>433577</v>
      </c>
      <c r="B2931" s="119">
        <v>35</v>
      </c>
      <c r="C2931" s="120">
        <f t="shared" si="91"/>
        <v>97.222222222222229</v>
      </c>
      <c r="D2931" s="119">
        <v>79</v>
      </c>
      <c r="E2931" s="121">
        <f t="shared" si="90"/>
        <v>2.2571428571428571</v>
      </c>
    </row>
    <row r="2932" spans="1:5">
      <c r="A2932" s="118">
        <v>433647</v>
      </c>
      <c r="B2932" s="119">
        <v>35</v>
      </c>
      <c r="C2932" s="120">
        <f t="shared" si="91"/>
        <v>97.222222222222229</v>
      </c>
      <c r="D2932" s="119">
        <v>79</v>
      </c>
      <c r="E2932" s="121">
        <f t="shared" si="90"/>
        <v>2.2571428571428571</v>
      </c>
    </row>
    <row r="2933" spans="1:5">
      <c r="A2933" s="118">
        <v>434947</v>
      </c>
      <c r="B2933" s="119">
        <v>35</v>
      </c>
      <c r="C2933" s="120">
        <f t="shared" si="91"/>
        <v>97.222222222222229</v>
      </c>
      <c r="D2933" s="119">
        <v>79</v>
      </c>
      <c r="E2933" s="121">
        <f t="shared" si="90"/>
        <v>2.2571428571428571</v>
      </c>
    </row>
    <row r="2934" spans="1:5">
      <c r="A2934" s="118">
        <v>434816</v>
      </c>
      <c r="B2934" s="119">
        <v>34</v>
      </c>
      <c r="C2934" s="120">
        <f t="shared" si="91"/>
        <v>94.444444444444443</v>
      </c>
      <c r="D2934" s="119">
        <v>77</v>
      </c>
      <c r="E2934" s="121">
        <f t="shared" si="90"/>
        <v>2.2647058823529411</v>
      </c>
    </row>
    <row r="2935" spans="1:5">
      <c r="A2935" s="118">
        <v>433737</v>
      </c>
      <c r="B2935" s="119">
        <v>33</v>
      </c>
      <c r="C2935" s="120">
        <f t="shared" si="91"/>
        <v>91.666666666666671</v>
      </c>
      <c r="D2935" s="119">
        <v>75</v>
      </c>
      <c r="E2935" s="121">
        <f t="shared" si="90"/>
        <v>2.2727272727272729</v>
      </c>
    </row>
    <row r="2936" spans="1:5">
      <c r="A2936" s="118">
        <v>433990</v>
      </c>
      <c r="B2936" s="119">
        <v>29</v>
      </c>
      <c r="C2936" s="120">
        <f t="shared" si="91"/>
        <v>80.555555555555557</v>
      </c>
      <c r="D2936" s="119">
        <v>66</v>
      </c>
      <c r="E2936" s="121">
        <f t="shared" si="90"/>
        <v>2.2758620689655173</v>
      </c>
    </row>
    <row r="2937" spans="1:5">
      <c r="A2937" s="118">
        <v>431409</v>
      </c>
      <c r="B2937" s="119">
        <v>36</v>
      </c>
      <c r="C2937" s="120">
        <f t="shared" si="91"/>
        <v>100</v>
      </c>
      <c r="D2937" s="119">
        <v>82</v>
      </c>
      <c r="E2937" s="121">
        <f t="shared" si="90"/>
        <v>2.2777777777777777</v>
      </c>
    </row>
    <row r="2938" spans="1:5">
      <c r="A2938" s="118">
        <v>431471</v>
      </c>
      <c r="B2938" s="119">
        <v>36</v>
      </c>
      <c r="C2938" s="120">
        <f t="shared" si="91"/>
        <v>100</v>
      </c>
      <c r="D2938" s="119">
        <v>82</v>
      </c>
      <c r="E2938" s="121">
        <f t="shared" si="90"/>
        <v>2.2777777777777777</v>
      </c>
    </row>
    <row r="2939" spans="1:5">
      <c r="A2939" s="118">
        <v>431579</v>
      </c>
      <c r="B2939" s="119">
        <v>36</v>
      </c>
      <c r="C2939" s="120">
        <f t="shared" si="91"/>
        <v>100</v>
      </c>
      <c r="D2939" s="119">
        <v>82</v>
      </c>
      <c r="E2939" s="121">
        <f t="shared" si="90"/>
        <v>2.2777777777777777</v>
      </c>
    </row>
    <row r="2940" spans="1:5">
      <c r="A2940" s="118">
        <v>431829</v>
      </c>
      <c r="B2940" s="119">
        <v>36</v>
      </c>
      <c r="C2940" s="120">
        <f t="shared" si="91"/>
        <v>100</v>
      </c>
      <c r="D2940" s="119">
        <v>82</v>
      </c>
      <c r="E2940" s="121">
        <f t="shared" si="90"/>
        <v>2.2777777777777777</v>
      </c>
    </row>
    <row r="2941" spans="1:5">
      <c r="A2941" s="118">
        <v>432209</v>
      </c>
      <c r="B2941" s="119">
        <v>36</v>
      </c>
      <c r="C2941" s="120">
        <f t="shared" si="91"/>
        <v>100</v>
      </c>
      <c r="D2941" s="119">
        <v>82</v>
      </c>
      <c r="E2941" s="121">
        <f t="shared" si="90"/>
        <v>2.2777777777777777</v>
      </c>
    </row>
    <row r="2942" spans="1:5">
      <c r="A2942" s="118">
        <v>432519</v>
      </c>
      <c r="B2942" s="119">
        <v>36</v>
      </c>
      <c r="C2942" s="120">
        <f t="shared" si="91"/>
        <v>100</v>
      </c>
      <c r="D2942" s="119">
        <v>82</v>
      </c>
      <c r="E2942" s="121">
        <f t="shared" si="90"/>
        <v>2.2777777777777777</v>
      </c>
    </row>
    <row r="2943" spans="1:5">
      <c r="A2943" s="118">
        <v>433115</v>
      </c>
      <c r="B2943" s="119">
        <v>36</v>
      </c>
      <c r="C2943" s="120">
        <f t="shared" si="91"/>
        <v>100</v>
      </c>
      <c r="D2943" s="119">
        <v>82</v>
      </c>
      <c r="E2943" s="121">
        <f t="shared" si="90"/>
        <v>2.2777777777777777</v>
      </c>
    </row>
    <row r="2944" spans="1:5">
      <c r="A2944" s="118">
        <v>434137</v>
      </c>
      <c r="B2944" s="119">
        <v>36</v>
      </c>
      <c r="C2944" s="120">
        <f t="shared" si="91"/>
        <v>100</v>
      </c>
      <c r="D2944" s="119">
        <v>82</v>
      </c>
      <c r="E2944" s="121">
        <f t="shared" si="90"/>
        <v>2.2777777777777777</v>
      </c>
    </row>
    <row r="2945" spans="1:5">
      <c r="A2945" s="118">
        <v>434158</v>
      </c>
      <c r="B2945" s="119">
        <v>36</v>
      </c>
      <c r="C2945" s="120">
        <f t="shared" si="91"/>
        <v>100</v>
      </c>
      <c r="D2945" s="119">
        <v>82</v>
      </c>
      <c r="E2945" s="121">
        <f t="shared" si="90"/>
        <v>2.2777777777777777</v>
      </c>
    </row>
    <row r="2946" spans="1:5">
      <c r="A2946" s="118">
        <v>434282</v>
      </c>
      <c r="B2946" s="119">
        <v>36</v>
      </c>
      <c r="C2946" s="120">
        <f t="shared" si="91"/>
        <v>100</v>
      </c>
      <c r="D2946" s="119">
        <v>82</v>
      </c>
      <c r="E2946" s="121">
        <f t="shared" si="90"/>
        <v>2.2777777777777777</v>
      </c>
    </row>
    <row r="2947" spans="1:5">
      <c r="A2947" s="118">
        <v>434342</v>
      </c>
      <c r="B2947" s="119">
        <v>36</v>
      </c>
      <c r="C2947" s="120">
        <f t="shared" si="91"/>
        <v>100</v>
      </c>
      <c r="D2947" s="119">
        <v>82</v>
      </c>
      <c r="E2947" s="121">
        <f t="shared" si="90"/>
        <v>2.2777777777777777</v>
      </c>
    </row>
    <row r="2948" spans="1:5">
      <c r="A2948" s="118">
        <v>434852</v>
      </c>
      <c r="B2948" s="119">
        <v>36</v>
      </c>
      <c r="C2948" s="120">
        <f t="shared" si="91"/>
        <v>100</v>
      </c>
      <c r="D2948" s="119">
        <v>82</v>
      </c>
      <c r="E2948" s="121">
        <f t="shared" ref="E2948:E3011" si="92">D2948/B2948</f>
        <v>2.2777777777777777</v>
      </c>
    </row>
    <row r="2949" spans="1:5">
      <c r="A2949" s="118">
        <v>434968</v>
      </c>
      <c r="B2949" s="119">
        <v>36</v>
      </c>
      <c r="C2949" s="120">
        <f t="shared" ref="C2949:C3012" si="93">B2949*100/36</f>
        <v>100</v>
      </c>
      <c r="D2949" s="119">
        <v>82</v>
      </c>
      <c r="E2949" s="121">
        <f t="shared" si="92"/>
        <v>2.2777777777777777</v>
      </c>
    </row>
    <row r="2950" spans="1:5">
      <c r="A2950" s="118">
        <v>435219</v>
      </c>
      <c r="B2950" s="119">
        <v>36</v>
      </c>
      <c r="C2950" s="120">
        <f t="shared" si="93"/>
        <v>100</v>
      </c>
      <c r="D2950" s="119">
        <v>82</v>
      </c>
      <c r="E2950" s="121">
        <f t="shared" si="92"/>
        <v>2.2777777777777777</v>
      </c>
    </row>
    <row r="2951" spans="1:5">
      <c r="A2951" s="118">
        <v>431168</v>
      </c>
      <c r="B2951" s="119">
        <v>35</v>
      </c>
      <c r="C2951" s="120">
        <f t="shared" si="93"/>
        <v>97.222222222222229</v>
      </c>
      <c r="D2951" s="119">
        <v>80</v>
      </c>
      <c r="E2951" s="121">
        <f t="shared" si="92"/>
        <v>2.2857142857142856</v>
      </c>
    </row>
    <row r="2952" spans="1:5">
      <c r="A2952" s="118">
        <v>433269</v>
      </c>
      <c r="B2952" s="119">
        <v>34</v>
      </c>
      <c r="C2952" s="120">
        <f t="shared" si="93"/>
        <v>94.444444444444443</v>
      </c>
      <c r="D2952" s="119">
        <v>78</v>
      </c>
      <c r="E2952" s="121">
        <f t="shared" si="92"/>
        <v>2.2941176470588234</v>
      </c>
    </row>
    <row r="2953" spans="1:5">
      <c r="A2953" s="118">
        <v>431940</v>
      </c>
      <c r="B2953" s="119">
        <v>36</v>
      </c>
      <c r="C2953" s="120">
        <f t="shared" si="93"/>
        <v>100</v>
      </c>
      <c r="D2953" s="119">
        <v>83</v>
      </c>
      <c r="E2953" s="121">
        <f t="shared" si="92"/>
        <v>2.3055555555555554</v>
      </c>
    </row>
    <row r="2954" spans="1:5">
      <c r="A2954" s="118">
        <v>432872</v>
      </c>
      <c r="B2954" s="119">
        <v>36</v>
      </c>
      <c r="C2954" s="120">
        <f t="shared" si="93"/>
        <v>100</v>
      </c>
      <c r="D2954" s="119">
        <v>83</v>
      </c>
      <c r="E2954" s="121">
        <f t="shared" si="92"/>
        <v>2.3055555555555554</v>
      </c>
    </row>
    <row r="2955" spans="1:5">
      <c r="A2955" s="118">
        <v>433923</v>
      </c>
      <c r="B2955" s="119">
        <v>36</v>
      </c>
      <c r="C2955" s="120">
        <f t="shared" si="93"/>
        <v>100</v>
      </c>
      <c r="D2955" s="119">
        <v>83</v>
      </c>
      <c r="E2955" s="121">
        <f t="shared" si="92"/>
        <v>2.3055555555555554</v>
      </c>
    </row>
    <row r="2956" spans="1:5">
      <c r="A2956" s="118">
        <v>434064</v>
      </c>
      <c r="B2956" s="119">
        <v>36</v>
      </c>
      <c r="C2956" s="120">
        <f t="shared" si="93"/>
        <v>100</v>
      </c>
      <c r="D2956" s="119">
        <v>83</v>
      </c>
      <c r="E2956" s="121">
        <f t="shared" si="92"/>
        <v>2.3055555555555554</v>
      </c>
    </row>
    <row r="2957" spans="1:5">
      <c r="A2957" s="118">
        <v>434635</v>
      </c>
      <c r="B2957" s="119">
        <v>36</v>
      </c>
      <c r="C2957" s="120">
        <f t="shared" si="93"/>
        <v>100</v>
      </c>
      <c r="D2957" s="119">
        <v>83</v>
      </c>
      <c r="E2957" s="121">
        <f t="shared" si="92"/>
        <v>2.3055555555555554</v>
      </c>
    </row>
    <row r="2958" spans="1:5">
      <c r="A2958" s="118">
        <v>434821</v>
      </c>
      <c r="B2958" s="119">
        <v>36</v>
      </c>
      <c r="C2958" s="120">
        <f t="shared" si="93"/>
        <v>100</v>
      </c>
      <c r="D2958" s="119">
        <v>83</v>
      </c>
      <c r="E2958" s="121">
        <f t="shared" si="92"/>
        <v>2.3055555555555554</v>
      </c>
    </row>
    <row r="2959" spans="1:5">
      <c r="A2959" s="118">
        <v>435034</v>
      </c>
      <c r="B2959" s="119">
        <v>36</v>
      </c>
      <c r="C2959" s="120">
        <f t="shared" si="93"/>
        <v>100</v>
      </c>
      <c r="D2959" s="119">
        <v>83</v>
      </c>
      <c r="E2959" s="121">
        <f t="shared" si="92"/>
        <v>2.3055555555555554</v>
      </c>
    </row>
    <row r="2960" spans="1:5">
      <c r="A2960" s="118">
        <v>435054</v>
      </c>
      <c r="B2960" s="119">
        <v>36</v>
      </c>
      <c r="C2960" s="120">
        <f t="shared" si="93"/>
        <v>100</v>
      </c>
      <c r="D2960" s="119">
        <v>83</v>
      </c>
      <c r="E2960" s="121">
        <f t="shared" si="92"/>
        <v>2.3055555555555554</v>
      </c>
    </row>
    <row r="2961" spans="1:5">
      <c r="A2961" s="118">
        <v>432911</v>
      </c>
      <c r="B2961" s="119">
        <v>35</v>
      </c>
      <c r="C2961" s="120">
        <f t="shared" si="93"/>
        <v>97.222222222222229</v>
      </c>
      <c r="D2961" s="119">
        <v>81</v>
      </c>
      <c r="E2961" s="121">
        <f t="shared" si="92"/>
        <v>2.3142857142857145</v>
      </c>
    </row>
    <row r="2962" spans="1:5">
      <c r="A2962" s="118">
        <v>431934</v>
      </c>
      <c r="B2962" s="119">
        <v>34</v>
      </c>
      <c r="C2962" s="120">
        <f t="shared" si="93"/>
        <v>94.444444444444443</v>
      </c>
      <c r="D2962" s="119">
        <v>79</v>
      </c>
      <c r="E2962" s="121">
        <f t="shared" si="92"/>
        <v>2.3235294117647061</v>
      </c>
    </row>
    <row r="2963" spans="1:5">
      <c r="A2963" s="118">
        <v>434752</v>
      </c>
      <c r="B2963" s="119">
        <v>34</v>
      </c>
      <c r="C2963" s="120">
        <f t="shared" si="93"/>
        <v>94.444444444444443</v>
      </c>
      <c r="D2963" s="119">
        <v>79</v>
      </c>
      <c r="E2963" s="121">
        <f t="shared" si="92"/>
        <v>2.3235294117647061</v>
      </c>
    </row>
    <row r="2964" spans="1:5">
      <c r="A2964" s="118">
        <v>431396</v>
      </c>
      <c r="B2964" s="119">
        <v>36</v>
      </c>
      <c r="C2964" s="120">
        <f t="shared" si="93"/>
        <v>100</v>
      </c>
      <c r="D2964" s="119">
        <v>84</v>
      </c>
      <c r="E2964" s="121">
        <f t="shared" si="92"/>
        <v>2.3333333333333335</v>
      </c>
    </row>
    <row r="2965" spans="1:5">
      <c r="A2965" s="118">
        <v>431422</v>
      </c>
      <c r="B2965" s="119">
        <v>36</v>
      </c>
      <c r="C2965" s="120">
        <f t="shared" si="93"/>
        <v>100</v>
      </c>
      <c r="D2965" s="119">
        <v>84</v>
      </c>
      <c r="E2965" s="121">
        <f t="shared" si="92"/>
        <v>2.3333333333333335</v>
      </c>
    </row>
    <row r="2966" spans="1:5">
      <c r="A2966" s="118">
        <v>431649</v>
      </c>
      <c r="B2966" s="119">
        <v>36</v>
      </c>
      <c r="C2966" s="120">
        <f t="shared" si="93"/>
        <v>100</v>
      </c>
      <c r="D2966" s="119">
        <v>84</v>
      </c>
      <c r="E2966" s="121">
        <f t="shared" si="92"/>
        <v>2.3333333333333335</v>
      </c>
    </row>
    <row r="2967" spans="1:5">
      <c r="A2967" s="118">
        <v>431790</v>
      </c>
      <c r="B2967" s="119">
        <v>36</v>
      </c>
      <c r="C2967" s="120">
        <f t="shared" si="93"/>
        <v>100</v>
      </c>
      <c r="D2967" s="119">
        <v>84</v>
      </c>
      <c r="E2967" s="121">
        <f t="shared" si="92"/>
        <v>2.3333333333333335</v>
      </c>
    </row>
    <row r="2968" spans="1:5">
      <c r="A2968" s="118">
        <v>432057</v>
      </c>
      <c r="B2968" s="119">
        <v>36</v>
      </c>
      <c r="C2968" s="120">
        <f t="shared" si="93"/>
        <v>100</v>
      </c>
      <c r="D2968" s="119">
        <v>84</v>
      </c>
      <c r="E2968" s="121">
        <f t="shared" si="92"/>
        <v>2.3333333333333335</v>
      </c>
    </row>
    <row r="2969" spans="1:5">
      <c r="A2969" s="118">
        <v>432245</v>
      </c>
      <c r="B2969" s="119">
        <v>36</v>
      </c>
      <c r="C2969" s="120">
        <f t="shared" si="93"/>
        <v>100</v>
      </c>
      <c r="D2969" s="119">
        <v>84</v>
      </c>
      <c r="E2969" s="121">
        <f t="shared" si="92"/>
        <v>2.3333333333333335</v>
      </c>
    </row>
    <row r="2970" spans="1:5">
      <c r="A2970" s="118">
        <v>432478</v>
      </c>
      <c r="B2970" s="119">
        <v>36</v>
      </c>
      <c r="C2970" s="120">
        <f t="shared" si="93"/>
        <v>100</v>
      </c>
      <c r="D2970" s="119">
        <v>84</v>
      </c>
      <c r="E2970" s="121">
        <f t="shared" si="92"/>
        <v>2.3333333333333335</v>
      </c>
    </row>
    <row r="2971" spans="1:5">
      <c r="A2971" s="118">
        <v>433096</v>
      </c>
      <c r="B2971" s="119">
        <v>36</v>
      </c>
      <c r="C2971" s="120">
        <f t="shared" si="93"/>
        <v>100</v>
      </c>
      <c r="D2971" s="119">
        <v>84</v>
      </c>
      <c r="E2971" s="121">
        <f t="shared" si="92"/>
        <v>2.3333333333333335</v>
      </c>
    </row>
    <row r="2972" spans="1:5">
      <c r="A2972" s="118">
        <v>433172</v>
      </c>
      <c r="B2972" s="119">
        <v>36</v>
      </c>
      <c r="C2972" s="120">
        <f t="shared" si="93"/>
        <v>100</v>
      </c>
      <c r="D2972" s="119">
        <v>84</v>
      </c>
      <c r="E2972" s="121">
        <f t="shared" si="92"/>
        <v>2.3333333333333335</v>
      </c>
    </row>
    <row r="2973" spans="1:5">
      <c r="A2973" s="118">
        <v>433416</v>
      </c>
      <c r="B2973" s="119">
        <v>36</v>
      </c>
      <c r="C2973" s="120">
        <f t="shared" si="93"/>
        <v>100</v>
      </c>
      <c r="D2973" s="119">
        <v>84</v>
      </c>
      <c r="E2973" s="121">
        <f t="shared" si="92"/>
        <v>2.3333333333333335</v>
      </c>
    </row>
    <row r="2974" spans="1:5">
      <c r="A2974" s="118">
        <v>433760</v>
      </c>
      <c r="B2974" s="119">
        <v>36</v>
      </c>
      <c r="C2974" s="120">
        <f t="shared" si="93"/>
        <v>100</v>
      </c>
      <c r="D2974" s="119">
        <v>84</v>
      </c>
      <c r="E2974" s="121">
        <f t="shared" si="92"/>
        <v>2.3333333333333335</v>
      </c>
    </row>
    <row r="2975" spans="1:5">
      <c r="A2975" s="118">
        <v>434846</v>
      </c>
      <c r="B2975" s="119">
        <v>36</v>
      </c>
      <c r="C2975" s="120">
        <f t="shared" si="93"/>
        <v>100</v>
      </c>
      <c r="D2975" s="119">
        <v>84</v>
      </c>
      <c r="E2975" s="121">
        <f t="shared" si="92"/>
        <v>2.3333333333333335</v>
      </c>
    </row>
    <row r="2976" spans="1:5">
      <c r="A2976" s="118">
        <v>434983</v>
      </c>
      <c r="B2976" s="119">
        <v>36</v>
      </c>
      <c r="C2976" s="120">
        <f t="shared" si="93"/>
        <v>100</v>
      </c>
      <c r="D2976" s="119">
        <v>84</v>
      </c>
      <c r="E2976" s="121">
        <f t="shared" si="92"/>
        <v>2.3333333333333335</v>
      </c>
    </row>
    <row r="2977" spans="1:5">
      <c r="A2977" s="118">
        <v>433091</v>
      </c>
      <c r="B2977" s="119">
        <v>33</v>
      </c>
      <c r="C2977" s="120">
        <f t="shared" si="93"/>
        <v>91.666666666666671</v>
      </c>
      <c r="D2977" s="119">
        <v>77</v>
      </c>
      <c r="E2977" s="121">
        <f t="shared" si="92"/>
        <v>2.3333333333333335</v>
      </c>
    </row>
    <row r="2978" spans="1:5">
      <c r="A2978" s="118">
        <v>434974</v>
      </c>
      <c r="B2978" s="119">
        <v>35</v>
      </c>
      <c r="C2978" s="120">
        <f t="shared" si="93"/>
        <v>97.222222222222229</v>
      </c>
      <c r="D2978" s="119">
        <v>82</v>
      </c>
      <c r="E2978" s="121">
        <f t="shared" si="92"/>
        <v>2.342857142857143</v>
      </c>
    </row>
    <row r="2979" spans="1:5">
      <c r="A2979" s="118">
        <v>431171</v>
      </c>
      <c r="B2979" s="119">
        <v>32</v>
      </c>
      <c r="C2979" s="120">
        <f t="shared" si="93"/>
        <v>88.888888888888886</v>
      </c>
      <c r="D2979" s="119">
        <v>75</v>
      </c>
      <c r="E2979" s="121">
        <f t="shared" si="92"/>
        <v>2.34375</v>
      </c>
    </row>
    <row r="2980" spans="1:5">
      <c r="A2980" s="118">
        <v>434670</v>
      </c>
      <c r="B2980" s="119">
        <v>34</v>
      </c>
      <c r="C2980" s="120">
        <f t="shared" si="93"/>
        <v>94.444444444444443</v>
      </c>
      <c r="D2980" s="119">
        <v>80</v>
      </c>
      <c r="E2980" s="121">
        <f t="shared" si="92"/>
        <v>2.3529411764705883</v>
      </c>
    </row>
    <row r="2981" spans="1:5">
      <c r="A2981" s="118">
        <v>434934</v>
      </c>
      <c r="B2981" s="119">
        <v>34</v>
      </c>
      <c r="C2981" s="120">
        <f t="shared" si="93"/>
        <v>94.444444444444443</v>
      </c>
      <c r="D2981" s="119">
        <v>80</v>
      </c>
      <c r="E2981" s="121">
        <f t="shared" si="92"/>
        <v>2.3529411764705883</v>
      </c>
    </row>
    <row r="2982" spans="1:5">
      <c r="A2982" s="118">
        <v>432452</v>
      </c>
      <c r="B2982" s="119">
        <v>36</v>
      </c>
      <c r="C2982" s="120">
        <f t="shared" si="93"/>
        <v>100</v>
      </c>
      <c r="D2982" s="119">
        <v>85</v>
      </c>
      <c r="E2982" s="121">
        <f t="shared" si="92"/>
        <v>2.3611111111111112</v>
      </c>
    </row>
    <row r="2983" spans="1:5">
      <c r="A2983" s="118">
        <v>432531</v>
      </c>
      <c r="B2983" s="119">
        <v>36</v>
      </c>
      <c r="C2983" s="120">
        <f t="shared" si="93"/>
        <v>100</v>
      </c>
      <c r="D2983" s="119">
        <v>85</v>
      </c>
      <c r="E2983" s="121">
        <f t="shared" si="92"/>
        <v>2.3611111111111112</v>
      </c>
    </row>
    <row r="2984" spans="1:5">
      <c r="A2984" s="118">
        <v>432766</v>
      </c>
      <c r="B2984" s="119">
        <v>36</v>
      </c>
      <c r="C2984" s="120">
        <f t="shared" si="93"/>
        <v>100</v>
      </c>
      <c r="D2984" s="119">
        <v>85</v>
      </c>
      <c r="E2984" s="121">
        <f t="shared" si="92"/>
        <v>2.3611111111111112</v>
      </c>
    </row>
    <row r="2985" spans="1:5">
      <c r="A2985" s="118">
        <v>433034</v>
      </c>
      <c r="B2985" s="119">
        <v>36</v>
      </c>
      <c r="C2985" s="120">
        <f t="shared" si="93"/>
        <v>100</v>
      </c>
      <c r="D2985" s="119">
        <v>85</v>
      </c>
      <c r="E2985" s="121">
        <f t="shared" si="92"/>
        <v>2.3611111111111112</v>
      </c>
    </row>
    <row r="2986" spans="1:5">
      <c r="A2986" s="118">
        <v>433174</v>
      </c>
      <c r="B2986" s="119">
        <v>36</v>
      </c>
      <c r="C2986" s="120">
        <f t="shared" si="93"/>
        <v>100</v>
      </c>
      <c r="D2986" s="119">
        <v>85</v>
      </c>
      <c r="E2986" s="121">
        <f t="shared" si="92"/>
        <v>2.3611111111111112</v>
      </c>
    </row>
    <row r="2987" spans="1:5">
      <c r="A2987" s="118">
        <v>434375</v>
      </c>
      <c r="B2987" s="119">
        <v>36</v>
      </c>
      <c r="C2987" s="120">
        <f t="shared" si="93"/>
        <v>100</v>
      </c>
      <c r="D2987" s="119">
        <v>85</v>
      </c>
      <c r="E2987" s="121">
        <f t="shared" si="92"/>
        <v>2.3611111111111112</v>
      </c>
    </row>
    <row r="2988" spans="1:5">
      <c r="A2988" s="118">
        <v>434657</v>
      </c>
      <c r="B2988" s="119">
        <v>36</v>
      </c>
      <c r="C2988" s="120">
        <f t="shared" si="93"/>
        <v>100</v>
      </c>
      <c r="D2988" s="119">
        <v>85</v>
      </c>
      <c r="E2988" s="121">
        <f t="shared" si="92"/>
        <v>2.3611111111111112</v>
      </c>
    </row>
    <row r="2989" spans="1:5">
      <c r="A2989" s="118">
        <v>434874</v>
      </c>
      <c r="B2989" s="119">
        <v>36</v>
      </c>
      <c r="C2989" s="120">
        <f t="shared" si="93"/>
        <v>100</v>
      </c>
      <c r="D2989" s="119">
        <v>85</v>
      </c>
      <c r="E2989" s="121">
        <f t="shared" si="92"/>
        <v>2.3611111111111112</v>
      </c>
    </row>
    <row r="2990" spans="1:5">
      <c r="A2990" s="118">
        <v>434975</v>
      </c>
      <c r="B2990" s="119">
        <v>36</v>
      </c>
      <c r="C2990" s="120">
        <f t="shared" si="93"/>
        <v>100</v>
      </c>
      <c r="D2990" s="119">
        <v>85</v>
      </c>
      <c r="E2990" s="121">
        <f t="shared" si="92"/>
        <v>2.3611111111111112</v>
      </c>
    </row>
    <row r="2991" spans="1:5">
      <c r="A2991" s="118">
        <v>435191</v>
      </c>
      <c r="B2991" s="119">
        <v>36</v>
      </c>
      <c r="C2991" s="120">
        <f t="shared" si="93"/>
        <v>100</v>
      </c>
      <c r="D2991" s="119">
        <v>85</v>
      </c>
      <c r="E2991" s="121">
        <f t="shared" si="92"/>
        <v>2.3611111111111112</v>
      </c>
    </row>
    <row r="2992" spans="1:5">
      <c r="A2992" s="118">
        <v>435268</v>
      </c>
      <c r="B2992" s="119">
        <v>36</v>
      </c>
      <c r="C2992" s="120">
        <f t="shared" si="93"/>
        <v>100</v>
      </c>
      <c r="D2992" s="119">
        <v>85</v>
      </c>
      <c r="E2992" s="121">
        <f t="shared" si="92"/>
        <v>2.3611111111111112</v>
      </c>
    </row>
    <row r="2993" spans="1:5">
      <c r="A2993" s="118">
        <v>432073</v>
      </c>
      <c r="B2993" s="119">
        <v>35</v>
      </c>
      <c r="C2993" s="120">
        <f t="shared" si="93"/>
        <v>97.222222222222229</v>
      </c>
      <c r="D2993" s="119">
        <v>83</v>
      </c>
      <c r="E2993" s="121">
        <f t="shared" si="92"/>
        <v>2.3714285714285714</v>
      </c>
    </row>
    <row r="2994" spans="1:5">
      <c r="A2994" s="118">
        <v>433515</v>
      </c>
      <c r="B2994" s="119">
        <v>35</v>
      </c>
      <c r="C2994" s="120">
        <f t="shared" si="93"/>
        <v>97.222222222222229</v>
      </c>
      <c r="D2994" s="119">
        <v>83</v>
      </c>
      <c r="E2994" s="121">
        <f t="shared" si="92"/>
        <v>2.3714285714285714</v>
      </c>
    </row>
    <row r="2995" spans="1:5">
      <c r="A2995" s="118">
        <v>433584</v>
      </c>
      <c r="B2995" s="119">
        <v>35</v>
      </c>
      <c r="C2995" s="120">
        <f t="shared" si="93"/>
        <v>97.222222222222229</v>
      </c>
      <c r="D2995" s="119">
        <v>83</v>
      </c>
      <c r="E2995" s="121">
        <f t="shared" si="92"/>
        <v>2.3714285714285714</v>
      </c>
    </row>
    <row r="2996" spans="1:5">
      <c r="A2996" s="118">
        <v>431327</v>
      </c>
      <c r="B2996" s="119">
        <v>34</v>
      </c>
      <c r="C2996" s="120">
        <f t="shared" si="93"/>
        <v>94.444444444444443</v>
      </c>
      <c r="D2996" s="119">
        <v>81</v>
      </c>
      <c r="E2996" s="121">
        <f t="shared" si="92"/>
        <v>2.3823529411764706</v>
      </c>
    </row>
    <row r="2997" spans="1:5">
      <c r="A2997" s="118">
        <v>431745</v>
      </c>
      <c r="B2997" s="119">
        <v>34</v>
      </c>
      <c r="C2997" s="120">
        <f t="shared" si="93"/>
        <v>94.444444444444443</v>
      </c>
      <c r="D2997" s="119">
        <v>81</v>
      </c>
      <c r="E2997" s="121">
        <f t="shared" si="92"/>
        <v>2.3823529411764706</v>
      </c>
    </row>
    <row r="2998" spans="1:5">
      <c r="A2998" s="118">
        <v>434323</v>
      </c>
      <c r="B2998" s="119">
        <v>34</v>
      </c>
      <c r="C2998" s="120">
        <f t="shared" si="93"/>
        <v>94.444444444444443</v>
      </c>
      <c r="D2998" s="119">
        <v>81</v>
      </c>
      <c r="E2998" s="121">
        <f t="shared" si="92"/>
        <v>2.3823529411764706</v>
      </c>
    </row>
    <row r="2999" spans="1:5">
      <c r="A2999" s="118">
        <v>431229</v>
      </c>
      <c r="B2999" s="119">
        <v>36</v>
      </c>
      <c r="C2999" s="120">
        <f t="shared" si="93"/>
        <v>100</v>
      </c>
      <c r="D2999" s="119">
        <v>86</v>
      </c>
      <c r="E2999" s="121">
        <f t="shared" si="92"/>
        <v>2.3888888888888888</v>
      </c>
    </row>
    <row r="3000" spans="1:5">
      <c r="A3000" s="118">
        <v>431514</v>
      </c>
      <c r="B3000" s="119">
        <v>36</v>
      </c>
      <c r="C3000" s="120">
        <f t="shared" si="93"/>
        <v>100</v>
      </c>
      <c r="D3000" s="119">
        <v>86</v>
      </c>
      <c r="E3000" s="121">
        <f t="shared" si="92"/>
        <v>2.3888888888888888</v>
      </c>
    </row>
    <row r="3001" spans="1:5">
      <c r="A3001" s="118">
        <v>432291</v>
      </c>
      <c r="B3001" s="119">
        <v>36</v>
      </c>
      <c r="C3001" s="120">
        <f t="shared" si="93"/>
        <v>100</v>
      </c>
      <c r="D3001" s="119">
        <v>86</v>
      </c>
      <c r="E3001" s="121">
        <f t="shared" si="92"/>
        <v>2.3888888888888888</v>
      </c>
    </row>
    <row r="3002" spans="1:5">
      <c r="A3002" s="118">
        <v>432506</v>
      </c>
      <c r="B3002" s="119">
        <v>36</v>
      </c>
      <c r="C3002" s="120">
        <f t="shared" si="93"/>
        <v>100</v>
      </c>
      <c r="D3002" s="119">
        <v>86</v>
      </c>
      <c r="E3002" s="121">
        <f t="shared" si="92"/>
        <v>2.3888888888888888</v>
      </c>
    </row>
    <row r="3003" spans="1:5">
      <c r="A3003" s="118">
        <v>432533</v>
      </c>
      <c r="B3003" s="119">
        <v>36</v>
      </c>
      <c r="C3003" s="120">
        <f t="shared" si="93"/>
        <v>100</v>
      </c>
      <c r="D3003" s="119">
        <v>86</v>
      </c>
      <c r="E3003" s="121">
        <f t="shared" si="92"/>
        <v>2.3888888888888888</v>
      </c>
    </row>
    <row r="3004" spans="1:5">
      <c r="A3004" s="118">
        <v>432787</v>
      </c>
      <c r="B3004" s="119">
        <v>36</v>
      </c>
      <c r="C3004" s="120">
        <f t="shared" si="93"/>
        <v>100</v>
      </c>
      <c r="D3004" s="119">
        <v>86</v>
      </c>
      <c r="E3004" s="121">
        <f t="shared" si="92"/>
        <v>2.3888888888888888</v>
      </c>
    </row>
    <row r="3005" spans="1:5">
      <c r="A3005" s="118">
        <v>433385</v>
      </c>
      <c r="B3005" s="119">
        <v>36</v>
      </c>
      <c r="C3005" s="120">
        <f t="shared" si="93"/>
        <v>100</v>
      </c>
      <c r="D3005" s="119">
        <v>86</v>
      </c>
      <c r="E3005" s="121">
        <f t="shared" si="92"/>
        <v>2.3888888888888888</v>
      </c>
    </row>
    <row r="3006" spans="1:5">
      <c r="A3006" s="118">
        <v>433462</v>
      </c>
      <c r="B3006" s="119">
        <v>36</v>
      </c>
      <c r="C3006" s="120">
        <f t="shared" si="93"/>
        <v>100</v>
      </c>
      <c r="D3006" s="119">
        <v>86</v>
      </c>
      <c r="E3006" s="121">
        <f t="shared" si="92"/>
        <v>2.3888888888888888</v>
      </c>
    </row>
    <row r="3007" spans="1:5">
      <c r="A3007" s="118">
        <v>433945</v>
      </c>
      <c r="B3007" s="119">
        <v>36</v>
      </c>
      <c r="C3007" s="120">
        <f t="shared" si="93"/>
        <v>100</v>
      </c>
      <c r="D3007" s="119">
        <v>86</v>
      </c>
      <c r="E3007" s="121">
        <f t="shared" si="92"/>
        <v>2.3888888888888888</v>
      </c>
    </row>
    <row r="3008" spans="1:5">
      <c r="A3008" s="118">
        <v>434036</v>
      </c>
      <c r="B3008" s="119">
        <v>36</v>
      </c>
      <c r="C3008" s="120">
        <f t="shared" si="93"/>
        <v>100</v>
      </c>
      <c r="D3008" s="119">
        <v>86</v>
      </c>
      <c r="E3008" s="121">
        <f t="shared" si="92"/>
        <v>2.3888888888888888</v>
      </c>
    </row>
    <row r="3009" spans="1:5">
      <c r="A3009" s="118">
        <v>434287</v>
      </c>
      <c r="B3009" s="119">
        <v>36</v>
      </c>
      <c r="C3009" s="120">
        <f t="shared" si="93"/>
        <v>100</v>
      </c>
      <c r="D3009" s="119">
        <v>86</v>
      </c>
      <c r="E3009" s="121">
        <f t="shared" si="92"/>
        <v>2.3888888888888888</v>
      </c>
    </row>
    <row r="3010" spans="1:5">
      <c r="A3010" s="118">
        <v>434495</v>
      </c>
      <c r="B3010" s="119">
        <v>36</v>
      </c>
      <c r="C3010" s="120">
        <f t="shared" si="93"/>
        <v>100</v>
      </c>
      <c r="D3010" s="119">
        <v>86</v>
      </c>
      <c r="E3010" s="121">
        <f t="shared" si="92"/>
        <v>2.3888888888888888</v>
      </c>
    </row>
    <row r="3011" spans="1:5">
      <c r="A3011" s="118">
        <v>434860</v>
      </c>
      <c r="B3011" s="119">
        <v>36</v>
      </c>
      <c r="C3011" s="120">
        <f t="shared" si="93"/>
        <v>100</v>
      </c>
      <c r="D3011" s="119">
        <v>86</v>
      </c>
      <c r="E3011" s="121">
        <f t="shared" si="92"/>
        <v>2.3888888888888888</v>
      </c>
    </row>
    <row r="3012" spans="1:5">
      <c r="A3012" s="118">
        <v>434024</v>
      </c>
      <c r="B3012" s="119">
        <v>33</v>
      </c>
      <c r="C3012" s="120">
        <f t="shared" si="93"/>
        <v>91.666666666666671</v>
      </c>
      <c r="D3012" s="119">
        <v>79</v>
      </c>
      <c r="E3012" s="121">
        <f t="shared" ref="E3012:E3075" si="94">D3012/B3012</f>
        <v>2.393939393939394</v>
      </c>
    </row>
    <row r="3013" spans="1:5">
      <c r="A3013" s="118">
        <v>433901</v>
      </c>
      <c r="B3013" s="119">
        <v>35</v>
      </c>
      <c r="C3013" s="120">
        <f t="shared" ref="C3013:C3076" si="95">B3013*100/36</f>
        <v>97.222222222222229</v>
      </c>
      <c r="D3013" s="119">
        <v>84</v>
      </c>
      <c r="E3013" s="121">
        <f t="shared" si="94"/>
        <v>2.4</v>
      </c>
    </row>
    <row r="3014" spans="1:5">
      <c r="A3014" s="118">
        <v>433937</v>
      </c>
      <c r="B3014" s="119">
        <v>35</v>
      </c>
      <c r="C3014" s="120">
        <f t="shared" si="95"/>
        <v>97.222222222222229</v>
      </c>
      <c r="D3014" s="119">
        <v>84</v>
      </c>
      <c r="E3014" s="121">
        <f t="shared" si="94"/>
        <v>2.4</v>
      </c>
    </row>
    <row r="3015" spans="1:5">
      <c r="A3015" s="118">
        <v>434478</v>
      </c>
      <c r="B3015" s="119">
        <v>35</v>
      </c>
      <c r="C3015" s="120">
        <f t="shared" si="95"/>
        <v>97.222222222222229</v>
      </c>
      <c r="D3015" s="119">
        <v>84</v>
      </c>
      <c r="E3015" s="121">
        <f t="shared" si="94"/>
        <v>2.4</v>
      </c>
    </row>
    <row r="3016" spans="1:5">
      <c r="A3016" s="118">
        <v>431789</v>
      </c>
      <c r="B3016" s="119">
        <v>34</v>
      </c>
      <c r="C3016" s="120">
        <f t="shared" si="95"/>
        <v>94.444444444444443</v>
      </c>
      <c r="D3016" s="119">
        <v>82</v>
      </c>
      <c r="E3016" s="121">
        <f t="shared" si="94"/>
        <v>2.4117647058823528</v>
      </c>
    </row>
    <row r="3017" spans="1:5">
      <c r="A3017" s="118">
        <v>433157</v>
      </c>
      <c r="B3017" s="119">
        <v>34</v>
      </c>
      <c r="C3017" s="120">
        <f t="shared" si="95"/>
        <v>94.444444444444443</v>
      </c>
      <c r="D3017" s="119">
        <v>82</v>
      </c>
      <c r="E3017" s="121">
        <f t="shared" si="94"/>
        <v>2.4117647058823528</v>
      </c>
    </row>
    <row r="3018" spans="1:5">
      <c r="A3018" s="118">
        <v>434747</v>
      </c>
      <c r="B3018" s="119">
        <v>29</v>
      </c>
      <c r="C3018" s="120">
        <f t="shared" si="95"/>
        <v>80.555555555555557</v>
      </c>
      <c r="D3018" s="119">
        <v>70</v>
      </c>
      <c r="E3018" s="121">
        <f t="shared" si="94"/>
        <v>2.4137931034482758</v>
      </c>
    </row>
    <row r="3019" spans="1:5">
      <c r="A3019" s="118">
        <v>431169</v>
      </c>
      <c r="B3019" s="119">
        <v>36</v>
      </c>
      <c r="C3019" s="120">
        <f t="shared" si="95"/>
        <v>100</v>
      </c>
      <c r="D3019" s="119">
        <v>87</v>
      </c>
      <c r="E3019" s="121">
        <f t="shared" si="94"/>
        <v>2.4166666666666665</v>
      </c>
    </row>
    <row r="3020" spans="1:5">
      <c r="A3020" s="118">
        <v>431666</v>
      </c>
      <c r="B3020" s="119">
        <v>36</v>
      </c>
      <c r="C3020" s="120">
        <f t="shared" si="95"/>
        <v>100</v>
      </c>
      <c r="D3020" s="119">
        <v>87</v>
      </c>
      <c r="E3020" s="121">
        <f t="shared" si="94"/>
        <v>2.4166666666666665</v>
      </c>
    </row>
    <row r="3021" spans="1:5">
      <c r="A3021" s="118">
        <v>432504</v>
      </c>
      <c r="B3021" s="119">
        <v>36</v>
      </c>
      <c r="C3021" s="120">
        <f t="shared" si="95"/>
        <v>100</v>
      </c>
      <c r="D3021" s="119">
        <v>87</v>
      </c>
      <c r="E3021" s="121">
        <f t="shared" si="94"/>
        <v>2.4166666666666665</v>
      </c>
    </row>
    <row r="3022" spans="1:5">
      <c r="A3022" s="118">
        <v>432512</v>
      </c>
      <c r="B3022" s="119">
        <v>36</v>
      </c>
      <c r="C3022" s="120">
        <f t="shared" si="95"/>
        <v>100</v>
      </c>
      <c r="D3022" s="119">
        <v>87</v>
      </c>
      <c r="E3022" s="121">
        <f t="shared" si="94"/>
        <v>2.4166666666666665</v>
      </c>
    </row>
    <row r="3023" spans="1:5">
      <c r="A3023" s="118">
        <v>432583</v>
      </c>
      <c r="B3023" s="119">
        <v>36</v>
      </c>
      <c r="C3023" s="120">
        <f t="shared" si="95"/>
        <v>100</v>
      </c>
      <c r="D3023" s="119">
        <v>87</v>
      </c>
      <c r="E3023" s="121">
        <f t="shared" si="94"/>
        <v>2.4166666666666665</v>
      </c>
    </row>
    <row r="3024" spans="1:5">
      <c r="A3024" s="118">
        <v>432924</v>
      </c>
      <c r="B3024" s="119">
        <v>36</v>
      </c>
      <c r="C3024" s="120">
        <f t="shared" si="95"/>
        <v>100</v>
      </c>
      <c r="D3024" s="119">
        <v>87</v>
      </c>
      <c r="E3024" s="121">
        <f t="shared" si="94"/>
        <v>2.4166666666666665</v>
      </c>
    </row>
    <row r="3025" spans="1:5">
      <c r="A3025" s="118">
        <v>433273</v>
      </c>
      <c r="B3025" s="119">
        <v>36</v>
      </c>
      <c r="C3025" s="120">
        <f t="shared" si="95"/>
        <v>100</v>
      </c>
      <c r="D3025" s="119">
        <v>87</v>
      </c>
      <c r="E3025" s="121">
        <f t="shared" si="94"/>
        <v>2.4166666666666665</v>
      </c>
    </row>
    <row r="3026" spans="1:5">
      <c r="A3026" s="118">
        <v>433745</v>
      </c>
      <c r="B3026" s="119">
        <v>36</v>
      </c>
      <c r="C3026" s="120">
        <f t="shared" si="95"/>
        <v>100</v>
      </c>
      <c r="D3026" s="119">
        <v>87</v>
      </c>
      <c r="E3026" s="121">
        <f t="shared" si="94"/>
        <v>2.4166666666666665</v>
      </c>
    </row>
    <row r="3027" spans="1:5">
      <c r="A3027" s="118">
        <v>434060</v>
      </c>
      <c r="B3027" s="119">
        <v>36</v>
      </c>
      <c r="C3027" s="120">
        <f t="shared" si="95"/>
        <v>100</v>
      </c>
      <c r="D3027" s="119">
        <v>87</v>
      </c>
      <c r="E3027" s="121">
        <f t="shared" si="94"/>
        <v>2.4166666666666665</v>
      </c>
    </row>
    <row r="3028" spans="1:5">
      <c r="A3028" s="118">
        <v>434561</v>
      </c>
      <c r="B3028" s="119">
        <v>36</v>
      </c>
      <c r="C3028" s="120">
        <f t="shared" si="95"/>
        <v>100</v>
      </c>
      <c r="D3028" s="119">
        <v>87</v>
      </c>
      <c r="E3028" s="121">
        <f t="shared" si="94"/>
        <v>2.4166666666666665</v>
      </c>
    </row>
    <row r="3029" spans="1:5">
      <c r="A3029" s="118">
        <v>434778</v>
      </c>
      <c r="B3029" s="119">
        <v>36</v>
      </c>
      <c r="C3029" s="120">
        <f t="shared" si="95"/>
        <v>100</v>
      </c>
      <c r="D3029" s="119">
        <v>87</v>
      </c>
      <c r="E3029" s="121">
        <f t="shared" si="94"/>
        <v>2.4166666666666665</v>
      </c>
    </row>
    <row r="3030" spans="1:5">
      <c r="A3030" s="118">
        <v>431622</v>
      </c>
      <c r="B3030" s="119">
        <v>35</v>
      </c>
      <c r="C3030" s="120">
        <f t="shared" si="95"/>
        <v>97.222222222222229</v>
      </c>
      <c r="D3030" s="119">
        <v>85</v>
      </c>
      <c r="E3030" s="121">
        <f t="shared" si="94"/>
        <v>2.4285714285714284</v>
      </c>
    </row>
    <row r="3031" spans="1:5">
      <c r="A3031" s="118">
        <v>431714</v>
      </c>
      <c r="B3031" s="119">
        <v>35</v>
      </c>
      <c r="C3031" s="120">
        <f t="shared" si="95"/>
        <v>97.222222222222229</v>
      </c>
      <c r="D3031" s="119">
        <v>85</v>
      </c>
      <c r="E3031" s="121">
        <f t="shared" si="94"/>
        <v>2.4285714285714284</v>
      </c>
    </row>
    <row r="3032" spans="1:5">
      <c r="A3032" s="118">
        <v>434309</v>
      </c>
      <c r="B3032" s="119">
        <v>35</v>
      </c>
      <c r="C3032" s="120">
        <f t="shared" si="95"/>
        <v>97.222222222222229</v>
      </c>
      <c r="D3032" s="119">
        <v>85</v>
      </c>
      <c r="E3032" s="121">
        <f t="shared" si="94"/>
        <v>2.4285714285714284</v>
      </c>
    </row>
    <row r="3033" spans="1:5">
      <c r="A3033" s="118">
        <v>431831</v>
      </c>
      <c r="B3033" s="119">
        <v>34</v>
      </c>
      <c r="C3033" s="120">
        <f t="shared" si="95"/>
        <v>94.444444444444443</v>
      </c>
      <c r="D3033" s="119">
        <v>83</v>
      </c>
      <c r="E3033" s="121">
        <f t="shared" si="94"/>
        <v>2.4411764705882355</v>
      </c>
    </row>
    <row r="3034" spans="1:5">
      <c r="A3034" s="118">
        <v>431149</v>
      </c>
      <c r="B3034" s="119">
        <v>36</v>
      </c>
      <c r="C3034" s="120">
        <f t="shared" si="95"/>
        <v>100</v>
      </c>
      <c r="D3034" s="119">
        <v>88</v>
      </c>
      <c r="E3034" s="121">
        <f t="shared" si="94"/>
        <v>2.4444444444444446</v>
      </c>
    </row>
    <row r="3035" spans="1:5">
      <c r="A3035" s="118">
        <v>431230</v>
      </c>
      <c r="B3035" s="119">
        <v>36</v>
      </c>
      <c r="C3035" s="120">
        <f t="shared" si="95"/>
        <v>100</v>
      </c>
      <c r="D3035" s="119">
        <v>88</v>
      </c>
      <c r="E3035" s="121">
        <f t="shared" si="94"/>
        <v>2.4444444444444446</v>
      </c>
    </row>
    <row r="3036" spans="1:5">
      <c r="A3036" s="118">
        <v>431277</v>
      </c>
      <c r="B3036" s="119">
        <v>36</v>
      </c>
      <c r="C3036" s="120">
        <f t="shared" si="95"/>
        <v>100</v>
      </c>
      <c r="D3036" s="119">
        <v>88</v>
      </c>
      <c r="E3036" s="121">
        <f t="shared" si="94"/>
        <v>2.4444444444444446</v>
      </c>
    </row>
    <row r="3037" spans="1:5">
      <c r="A3037" s="118">
        <v>431406</v>
      </c>
      <c r="B3037" s="119">
        <v>36</v>
      </c>
      <c r="C3037" s="120">
        <f t="shared" si="95"/>
        <v>100</v>
      </c>
      <c r="D3037" s="119">
        <v>88</v>
      </c>
      <c r="E3037" s="121">
        <f t="shared" si="94"/>
        <v>2.4444444444444446</v>
      </c>
    </row>
    <row r="3038" spans="1:5">
      <c r="A3038" s="118">
        <v>431955</v>
      </c>
      <c r="B3038" s="119">
        <v>36</v>
      </c>
      <c r="C3038" s="120">
        <f t="shared" si="95"/>
        <v>100</v>
      </c>
      <c r="D3038" s="119">
        <v>88</v>
      </c>
      <c r="E3038" s="121">
        <f t="shared" si="94"/>
        <v>2.4444444444444446</v>
      </c>
    </row>
    <row r="3039" spans="1:5">
      <c r="A3039" s="118">
        <v>432337</v>
      </c>
      <c r="B3039" s="119">
        <v>36</v>
      </c>
      <c r="C3039" s="120">
        <f t="shared" si="95"/>
        <v>100</v>
      </c>
      <c r="D3039" s="119">
        <v>88</v>
      </c>
      <c r="E3039" s="121">
        <f t="shared" si="94"/>
        <v>2.4444444444444446</v>
      </c>
    </row>
    <row r="3040" spans="1:5">
      <c r="A3040" s="118">
        <v>432789</v>
      </c>
      <c r="B3040" s="119">
        <v>36</v>
      </c>
      <c r="C3040" s="120">
        <f t="shared" si="95"/>
        <v>100</v>
      </c>
      <c r="D3040" s="119">
        <v>88</v>
      </c>
      <c r="E3040" s="121">
        <f t="shared" si="94"/>
        <v>2.4444444444444446</v>
      </c>
    </row>
    <row r="3041" spans="1:5">
      <c r="A3041" s="118">
        <v>432969</v>
      </c>
      <c r="B3041" s="119">
        <v>36</v>
      </c>
      <c r="C3041" s="120">
        <f t="shared" si="95"/>
        <v>100</v>
      </c>
      <c r="D3041" s="119">
        <v>88</v>
      </c>
      <c r="E3041" s="121">
        <f t="shared" si="94"/>
        <v>2.4444444444444446</v>
      </c>
    </row>
    <row r="3042" spans="1:5">
      <c r="A3042" s="118">
        <v>433234</v>
      </c>
      <c r="B3042" s="119">
        <v>36</v>
      </c>
      <c r="C3042" s="120">
        <f t="shared" si="95"/>
        <v>100</v>
      </c>
      <c r="D3042" s="119">
        <v>88</v>
      </c>
      <c r="E3042" s="121">
        <f t="shared" si="94"/>
        <v>2.4444444444444446</v>
      </c>
    </row>
    <row r="3043" spans="1:5">
      <c r="A3043" s="118">
        <v>433648</v>
      </c>
      <c r="B3043" s="119">
        <v>33</v>
      </c>
      <c r="C3043" s="120">
        <f t="shared" si="95"/>
        <v>91.666666666666671</v>
      </c>
      <c r="D3043" s="119">
        <v>81</v>
      </c>
      <c r="E3043" s="121">
        <f t="shared" si="94"/>
        <v>2.4545454545454546</v>
      </c>
    </row>
    <row r="3044" spans="1:5">
      <c r="A3044" s="118">
        <v>431941</v>
      </c>
      <c r="B3044" s="119">
        <v>35</v>
      </c>
      <c r="C3044" s="120">
        <f t="shared" si="95"/>
        <v>97.222222222222229</v>
      </c>
      <c r="D3044" s="119">
        <v>86</v>
      </c>
      <c r="E3044" s="121">
        <f t="shared" si="94"/>
        <v>2.4571428571428573</v>
      </c>
    </row>
    <row r="3045" spans="1:5">
      <c r="A3045" s="118">
        <v>432116</v>
      </c>
      <c r="B3045" s="119">
        <v>35</v>
      </c>
      <c r="C3045" s="120">
        <f t="shared" si="95"/>
        <v>97.222222222222229</v>
      </c>
      <c r="D3045" s="119">
        <v>86</v>
      </c>
      <c r="E3045" s="121">
        <f t="shared" si="94"/>
        <v>2.4571428571428573</v>
      </c>
    </row>
    <row r="3046" spans="1:5">
      <c r="A3046" s="118">
        <v>432473</v>
      </c>
      <c r="B3046" s="119">
        <v>35</v>
      </c>
      <c r="C3046" s="120">
        <f t="shared" si="95"/>
        <v>97.222222222222229</v>
      </c>
      <c r="D3046" s="119">
        <v>86</v>
      </c>
      <c r="E3046" s="121">
        <f t="shared" si="94"/>
        <v>2.4571428571428573</v>
      </c>
    </row>
    <row r="3047" spans="1:5">
      <c r="A3047" s="118">
        <v>431342</v>
      </c>
      <c r="B3047" s="119">
        <v>34</v>
      </c>
      <c r="C3047" s="120">
        <f t="shared" si="95"/>
        <v>94.444444444444443</v>
      </c>
      <c r="D3047" s="119">
        <v>84</v>
      </c>
      <c r="E3047" s="121">
        <f t="shared" si="94"/>
        <v>2.4705882352941178</v>
      </c>
    </row>
    <row r="3048" spans="1:5">
      <c r="A3048" s="118">
        <v>432658</v>
      </c>
      <c r="B3048" s="119">
        <v>34</v>
      </c>
      <c r="C3048" s="120">
        <f t="shared" si="95"/>
        <v>94.444444444444443</v>
      </c>
      <c r="D3048" s="119">
        <v>84</v>
      </c>
      <c r="E3048" s="121">
        <f t="shared" si="94"/>
        <v>2.4705882352941178</v>
      </c>
    </row>
    <row r="3049" spans="1:5">
      <c r="A3049" s="118">
        <v>431568</v>
      </c>
      <c r="B3049" s="119">
        <v>36</v>
      </c>
      <c r="C3049" s="120">
        <f t="shared" si="95"/>
        <v>100</v>
      </c>
      <c r="D3049" s="119">
        <v>89</v>
      </c>
      <c r="E3049" s="121">
        <f t="shared" si="94"/>
        <v>2.4722222222222223</v>
      </c>
    </row>
    <row r="3050" spans="1:5">
      <c r="A3050" s="118">
        <v>432627</v>
      </c>
      <c r="B3050" s="119">
        <v>36</v>
      </c>
      <c r="C3050" s="120">
        <f t="shared" si="95"/>
        <v>100</v>
      </c>
      <c r="D3050" s="119">
        <v>89</v>
      </c>
      <c r="E3050" s="121">
        <f t="shared" si="94"/>
        <v>2.4722222222222223</v>
      </c>
    </row>
    <row r="3051" spans="1:5">
      <c r="A3051" s="118">
        <v>433303</v>
      </c>
      <c r="B3051" s="119">
        <v>36</v>
      </c>
      <c r="C3051" s="120">
        <f t="shared" si="95"/>
        <v>100</v>
      </c>
      <c r="D3051" s="119">
        <v>89</v>
      </c>
      <c r="E3051" s="121">
        <f t="shared" si="94"/>
        <v>2.4722222222222223</v>
      </c>
    </row>
    <row r="3052" spans="1:5">
      <c r="A3052" s="118">
        <v>433835</v>
      </c>
      <c r="B3052" s="119">
        <v>36</v>
      </c>
      <c r="C3052" s="120">
        <f t="shared" si="95"/>
        <v>100</v>
      </c>
      <c r="D3052" s="119">
        <v>89</v>
      </c>
      <c r="E3052" s="121">
        <f t="shared" si="94"/>
        <v>2.4722222222222223</v>
      </c>
    </row>
    <row r="3053" spans="1:5">
      <c r="A3053" s="118">
        <v>434374</v>
      </c>
      <c r="B3053" s="119">
        <v>36</v>
      </c>
      <c r="C3053" s="120">
        <f t="shared" si="95"/>
        <v>100</v>
      </c>
      <c r="D3053" s="119">
        <v>89</v>
      </c>
      <c r="E3053" s="121">
        <f t="shared" si="94"/>
        <v>2.4722222222222223</v>
      </c>
    </row>
    <row r="3054" spans="1:5">
      <c r="A3054" s="118">
        <v>434676</v>
      </c>
      <c r="B3054" s="119">
        <v>36</v>
      </c>
      <c r="C3054" s="120">
        <f t="shared" si="95"/>
        <v>100</v>
      </c>
      <c r="D3054" s="119">
        <v>89</v>
      </c>
      <c r="E3054" s="121">
        <f t="shared" si="94"/>
        <v>2.4722222222222223</v>
      </c>
    </row>
    <row r="3055" spans="1:5">
      <c r="A3055" s="118">
        <v>435023</v>
      </c>
      <c r="B3055" s="119">
        <v>36</v>
      </c>
      <c r="C3055" s="120">
        <f t="shared" si="95"/>
        <v>100</v>
      </c>
      <c r="D3055" s="119">
        <v>89</v>
      </c>
      <c r="E3055" s="121">
        <f t="shared" si="94"/>
        <v>2.4722222222222223</v>
      </c>
    </row>
    <row r="3056" spans="1:5">
      <c r="A3056" s="118">
        <v>434979</v>
      </c>
      <c r="B3056" s="119">
        <v>33</v>
      </c>
      <c r="C3056" s="120">
        <f t="shared" si="95"/>
        <v>91.666666666666671</v>
      </c>
      <c r="D3056" s="119">
        <v>82</v>
      </c>
      <c r="E3056" s="121">
        <f t="shared" si="94"/>
        <v>2.4848484848484849</v>
      </c>
    </row>
    <row r="3057" spans="1:5">
      <c r="A3057" s="118">
        <v>435206</v>
      </c>
      <c r="B3057" s="119">
        <v>35</v>
      </c>
      <c r="C3057" s="120">
        <f t="shared" si="95"/>
        <v>97.222222222222229</v>
      </c>
      <c r="D3057" s="119">
        <v>87</v>
      </c>
      <c r="E3057" s="121">
        <f t="shared" si="94"/>
        <v>2.4857142857142858</v>
      </c>
    </row>
    <row r="3058" spans="1:5">
      <c r="A3058" s="118">
        <v>432013</v>
      </c>
      <c r="B3058" s="119">
        <v>36</v>
      </c>
      <c r="C3058" s="120">
        <f t="shared" si="95"/>
        <v>100</v>
      </c>
      <c r="D3058" s="119">
        <v>90</v>
      </c>
      <c r="E3058" s="121">
        <f t="shared" si="94"/>
        <v>2.5</v>
      </c>
    </row>
    <row r="3059" spans="1:5">
      <c r="A3059" s="118">
        <v>433381</v>
      </c>
      <c r="B3059" s="119">
        <v>36</v>
      </c>
      <c r="C3059" s="120">
        <f t="shared" si="95"/>
        <v>100</v>
      </c>
      <c r="D3059" s="119">
        <v>90</v>
      </c>
      <c r="E3059" s="121">
        <f t="shared" si="94"/>
        <v>2.5</v>
      </c>
    </row>
    <row r="3060" spans="1:5">
      <c r="A3060" s="118">
        <v>434336</v>
      </c>
      <c r="B3060" s="119">
        <v>36</v>
      </c>
      <c r="C3060" s="120">
        <f t="shared" si="95"/>
        <v>100</v>
      </c>
      <c r="D3060" s="119">
        <v>90</v>
      </c>
      <c r="E3060" s="121">
        <f t="shared" si="94"/>
        <v>2.5</v>
      </c>
    </row>
    <row r="3061" spans="1:5">
      <c r="A3061" s="118">
        <v>434405</v>
      </c>
      <c r="B3061" s="119">
        <v>36</v>
      </c>
      <c r="C3061" s="120">
        <f t="shared" si="95"/>
        <v>100</v>
      </c>
      <c r="D3061" s="119">
        <v>90</v>
      </c>
      <c r="E3061" s="121">
        <f t="shared" si="94"/>
        <v>2.5</v>
      </c>
    </row>
    <row r="3062" spans="1:5">
      <c r="A3062" s="118">
        <v>435140</v>
      </c>
      <c r="B3062" s="119">
        <v>36</v>
      </c>
      <c r="C3062" s="120">
        <f t="shared" si="95"/>
        <v>100</v>
      </c>
      <c r="D3062" s="119">
        <v>90</v>
      </c>
      <c r="E3062" s="121">
        <f t="shared" si="94"/>
        <v>2.5</v>
      </c>
    </row>
    <row r="3063" spans="1:5">
      <c r="A3063" s="118">
        <v>432516</v>
      </c>
      <c r="B3063" s="119">
        <v>35</v>
      </c>
      <c r="C3063" s="120">
        <f t="shared" si="95"/>
        <v>97.222222222222229</v>
      </c>
      <c r="D3063" s="119">
        <v>88</v>
      </c>
      <c r="E3063" s="121">
        <f t="shared" si="94"/>
        <v>2.5142857142857142</v>
      </c>
    </row>
    <row r="3064" spans="1:5">
      <c r="A3064" s="118">
        <v>432646</v>
      </c>
      <c r="B3064" s="119">
        <v>35</v>
      </c>
      <c r="C3064" s="120">
        <f t="shared" si="95"/>
        <v>97.222222222222229</v>
      </c>
      <c r="D3064" s="119">
        <v>88</v>
      </c>
      <c r="E3064" s="121">
        <f t="shared" si="94"/>
        <v>2.5142857142857142</v>
      </c>
    </row>
    <row r="3065" spans="1:5">
      <c r="A3065" s="118">
        <v>434776</v>
      </c>
      <c r="B3065" s="119">
        <v>35</v>
      </c>
      <c r="C3065" s="120">
        <f t="shared" si="95"/>
        <v>97.222222222222229</v>
      </c>
      <c r="D3065" s="119">
        <v>88</v>
      </c>
      <c r="E3065" s="121">
        <f t="shared" si="94"/>
        <v>2.5142857142857142</v>
      </c>
    </row>
    <row r="3066" spans="1:5">
      <c r="A3066" s="118">
        <v>431329</v>
      </c>
      <c r="B3066" s="119">
        <v>36</v>
      </c>
      <c r="C3066" s="120">
        <f t="shared" si="95"/>
        <v>100</v>
      </c>
      <c r="D3066" s="119">
        <v>91</v>
      </c>
      <c r="E3066" s="121">
        <f t="shared" si="94"/>
        <v>2.5277777777777777</v>
      </c>
    </row>
    <row r="3067" spans="1:5">
      <c r="A3067" s="118">
        <v>431495</v>
      </c>
      <c r="B3067" s="119">
        <v>36</v>
      </c>
      <c r="C3067" s="120">
        <f t="shared" si="95"/>
        <v>100</v>
      </c>
      <c r="D3067" s="119">
        <v>91</v>
      </c>
      <c r="E3067" s="121">
        <f t="shared" si="94"/>
        <v>2.5277777777777777</v>
      </c>
    </row>
    <row r="3068" spans="1:5">
      <c r="A3068" s="118">
        <v>431992</v>
      </c>
      <c r="B3068" s="119">
        <v>36</v>
      </c>
      <c r="C3068" s="120">
        <f t="shared" si="95"/>
        <v>100</v>
      </c>
      <c r="D3068" s="119">
        <v>91</v>
      </c>
      <c r="E3068" s="121">
        <f t="shared" si="94"/>
        <v>2.5277777777777777</v>
      </c>
    </row>
    <row r="3069" spans="1:5">
      <c r="A3069" s="118">
        <v>432039</v>
      </c>
      <c r="B3069" s="119">
        <v>36</v>
      </c>
      <c r="C3069" s="120">
        <f t="shared" si="95"/>
        <v>100</v>
      </c>
      <c r="D3069" s="119">
        <v>91</v>
      </c>
      <c r="E3069" s="121">
        <f t="shared" si="94"/>
        <v>2.5277777777777777</v>
      </c>
    </row>
    <row r="3070" spans="1:5">
      <c r="A3070" s="118">
        <v>433297</v>
      </c>
      <c r="B3070" s="119">
        <v>36</v>
      </c>
      <c r="C3070" s="120">
        <f t="shared" si="95"/>
        <v>100</v>
      </c>
      <c r="D3070" s="119">
        <v>91</v>
      </c>
      <c r="E3070" s="121">
        <f t="shared" si="94"/>
        <v>2.5277777777777777</v>
      </c>
    </row>
    <row r="3071" spans="1:5">
      <c r="A3071" s="118">
        <v>435149</v>
      </c>
      <c r="B3071" s="119">
        <v>36</v>
      </c>
      <c r="C3071" s="120">
        <f t="shared" si="95"/>
        <v>100</v>
      </c>
      <c r="D3071" s="119">
        <v>91</v>
      </c>
      <c r="E3071" s="121">
        <f t="shared" si="94"/>
        <v>2.5277777777777777</v>
      </c>
    </row>
    <row r="3072" spans="1:5">
      <c r="A3072" s="118">
        <v>433332</v>
      </c>
      <c r="B3072" s="119">
        <v>35</v>
      </c>
      <c r="C3072" s="120">
        <f t="shared" si="95"/>
        <v>97.222222222222229</v>
      </c>
      <c r="D3072" s="119">
        <v>89</v>
      </c>
      <c r="E3072" s="121">
        <f t="shared" si="94"/>
        <v>2.5428571428571427</v>
      </c>
    </row>
    <row r="3073" spans="1:5">
      <c r="A3073" s="118">
        <v>431232</v>
      </c>
      <c r="B3073" s="119">
        <v>36</v>
      </c>
      <c r="C3073" s="120">
        <f t="shared" si="95"/>
        <v>100</v>
      </c>
      <c r="D3073" s="119">
        <v>92</v>
      </c>
      <c r="E3073" s="121">
        <f t="shared" si="94"/>
        <v>2.5555555555555554</v>
      </c>
    </row>
    <row r="3074" spans="1:5">
      <c r="A3074" s="118">
        <v>431959</v>
      </c>
      <c r="B3074" s="119">
        <v>36</v>
      </c>
      <c r="C3074" s="120">
        <f t="shared" si="95"/>
        <v>100</v>
      </c>
      <c r="D3074" s="119">
        <v>92</v>
      </c>
      <c r="E3074" s="121">
        <f t="shared" si="94"/>
        <v>2.5555555555555554</v>
      </c>
    </row>
    <row r="3075" spans="1:5">
      <c r="A3075" s="118">
        <v>434056</v>
      </c>
      <c r="B3075" s="119">
        <v>36</v>
      </c>
      <c r="C3075" s="120">
        <f t="shared" si="95"/>
        <v>100</v>
      </c>
      <c r="D3075" s="119">
        <v>92</v>
      </c>
      <c r="E3075" s="121">
        <f t="shared" si="94"/>
        <v>2.5555555555555554</v>
      </c>
    </row>
    <row r="3076" spans="1:5">
      <c r="A3076" s="118">
        <v>435233</v>
      </c>
      <c r="B3076" s="119">
        <v>36</v>
      </c>
      <c r="C3076" s="120">
        <f t="shared" si="95"/>
        <v>100</v>
      </c>
      <c r="D3076" s="119">
        <v>92</v>
      </c>
      <c r="E3076" s="121">
        <f t="shared" ref="E3076:E3139" si="96">D3076/B3076</f>
        <v>2.5555555555555554</v>
      </c>
    </row>
    <row r="3077" spans="1:5">
      <c r="A3077" s="118">
        <v>433898</v>
      </c>
      <c r="B3077" s="119">
        <v>35</v>
      </c>
      <c r="C3077" s="120">
        <f t="shared" ref="C3077:C3140" si="97">B3077*100/36</f>
        <v>97.222222222222229</v>
      </c>
      <c r="D3077" s="119">
        <v>90</v>
      </c>
      <c r="E3077" s="121">
        <f t="shared" si="96"/>
        <v>2.5714285714285716</v>
      </c>
    </row>
    <row r="3078" spans="1:5">
      <c r="A3078" s="118">
        <v>431820</v>
      </c>
      <c r="B3078" s="119">
        <v>36</v>
      </c>
      <c r="C3078" s="120">
        <f t="shared" si="97"/>
        <v>100</v>
      </c>
      <c r="D3078" s="119">
        <v>93</v>
      </c>
      <c r="E3078" s="121">
        <f t="shared" si="96"/>
        <v>2.5833333333333335</v>
      </c>
    </row>
    <row r="3079" spans="1:5">
      <c r="A3079" s="118">
        <v>432403</v>
      </c>
      <c r="B3079" s="119">
        <v>36</v>
      </c>
      <c r="C3079" s="120">
        <f t="shared" si="97"/>
        <v>100</v>
      </c>
      <c r="D3079" s="119">
        <v>93</v>
      </c>
      <c r="E3079" s="121">
        <f t="shared" si="96"/>
        <v>2.5833333333333335</v>
      </c>
    </row>
    <row r="3080" spans="1:5">
      <c r="A3080" s="118">
        <v>434108</v>
      </c>
      <c r="B3080" s="119">
        <v>36</v>
      </c>
      <c r="C3080" s="120">
        <f t="shared" si="97"/>
        <v>100</v>
      </c>
      <c r="D3080" s="119">
        <v>93</v>
      </c>
      <c r="E3080" s="121">
        <f t="shared" si="96"/>
        <v>2.5833333333333335</v>
      </c>
    </row>
    <row r="3081" spans="1:5">
      <c r="A3081" s="118">
        <v>434269</v>
      </c>
      <c r="B3081" s="119">
        <v>36</v>
      </c>
      <c r="C3081" s="120">
        <f t="shared" si="97"/>
        <v>100</v>
      </c>
      <c r="D3081" s="119">
        <v>93</v>
      </c>
      <c r="E3081" s="121">
        <f t="shared" si="96"/>
        <v>2.5833333333333335</v>
      </c>
    </row>
    <row r="3082" spans="1:5">
      <c r="A3082" s="118">
        <v>434832</v>
      </c>
      <c r="B3082" s="119">
        <v>36</v>
      </c>
      <c r="C3082" s="120">
        <f t="shared" si="97"/>
        <v>100</v>
      </c>
      <c r="D3082" s="119">
        <v>93</v>
      </c>
      <c r="E3082" s="121">
        <f t="shared" si="96"/>
        <v>2.5833333333333335</v>
      </c>
    </row>
    <row r="3083" spans="1:5">
      <c r="A3083" s="118">
        <v>434997</v>
      </c>
      <c r="B3083" s="119">
        <v>36</v>
      </c>
      <c r="C3083" s="120">
        <f t="shared" si="97"/>
        <v>100</v>
      </c>
      <c r="D3083" s="119">
        <v>93</v>
      </c>
      <c r="E3083" s="121">
        <f t="shared" si="96"/>
        <v>2.5833333333333335</v>
      </c>
    </row>
    <row r="3084" spans="1:5">
      <c r="A3084" s="118">
        <v>432424</v>
      </c>
      <c r="B3084" s="119">
        <v>34</v>
      </c>
      <c r="C3084" s="120">
        <f t="shared" si="97"/>
        <v>94.444444444444443</v>
      </c>
      <c r="D3084" s="119">
        <v>88</v>
      </c>
      <c r="E3084" s="121">
        <f t="shared" si="96"/>
        <v>2.5882352941176472</v>
      </c>
    </row>
    <row r="3085" spans="1:5">
      <c r="A3085" s="118">
        <v>433268</v>
      </c>
      <c r="B3085" s="119">
        <v>34</v>
      </c>
      <c r="C3085" s="120">
        <f t="shared" si="97"/>
        <v>94.444444444444443</v>
      </c>
      <c r="D3085" s="119">
        <v>88</v>
      </c>
      <c r="E3085" s="121">
        <f t="shared" si="96"/>
        <v>2.5882352941176472</v>
      </c>
    </row>
    <row r="3086" spans="1:5">
      <c r="A3086" s="118">
        <v>431881</v>
      </c>
      <c r="B3086" s="119">
        <v>35</v>
      </c>
      <c r="C3086" s="120">
        <f t="shared" si="97"/>
        <v>97.222222222222229</v>
      </c>
      <c r="D3086" s="119">
        <v>91</v>
      </c>
      <c r="E3086" s="121">
        <f t="shared" si="96"/>
        <v>2.6</v>
      </c>
    </row>
    <row r="3087" spans="1:5">
      <c r="A3087" s="118">
        <v>432202</v>
      </c>
      <c r="B3087" s="119">
        <v>35</v>
      </c>
      <c r="C3087" s="120">
        <f t="shared" si="97"/>
        <v>97.222222222222229</v>
      </c>
      <c r="D3087" s="119">
        <v>91</v>
      </c>
      <c r="E3087" s="121">
        <f t="shared" si="96"/>
        <v>2.6</v>
      </c>
    </row>
    <row r="3088" spans="1:5">
      <c r="A3088" s="118">
        <v>433554</v>
      </c>
      <c r="B3088" s="119">
        <v>35</v>
      </c>
      <c r="C3088" s="120">
        <f t="shared" si="97"/>
        <v>97.222222222222229</v>
      </c>
      <c r="D3088" s="119">
        <v>91</v>
      </c>
      <c r="E3088" s="121">
        <f t="shared" si="96"/>
        <v>2.6</v>
      </c>
    </row>
    <row r="3089" spans="1:5">
      <c r="A3089" s="118">
        <v>434075</v>
      </c>
      <c r="B3089" s="119">
        <v>35</v>
      </c>
      <c r="C3089" s="120">
        <f t="shared" si="97"/>
        <v>97.222222222222229</v>
      </c>
      <c r="D3089" s="119">
        <v>91</v>
      </c>
      <c r="E3089" s="121">
        <f t="shared" si="96"/>
        <v>2.6</v>
      </c>
    </row>
    <row r="3090" spans="1:5">
      <c r="A3090" s="118">
        <v>431516</v>
      </c>
      <c r="B3090" s="119">
        <v>36</v>
      </c>
      <c r="C3090" s="120">
        <f t="shared" si="97"/>
        <v>100</v>
      </c>
      <c r="D3090" s="119">
        <v>94</v>
      </c>
      <c r="E3090" s="121">
        <f t="shared" si="96"/>
        <v>2.6111111111111112</v>
      </c>
    </row>
    <row r="3091" spans="1:5">
      <c r="A3091" s="118">
        <v>432230</v>
      </c>
      <c r="B3091" s="119">
        <v>36</v>
      </c>
      <c r="C3091" s="120">
        <f t="shared" si="97"/>
        <v>100</v>
      </c>
      <c r="D3091" s="119">
        <v>94</v>
      </c>
      <c r="E3091" s="121">
        <f t="shared" si="96"/>
        <v>2.6111111111111112</v>
      </c>
    </row>
    <row r="3092" spans="1:5">
      <c r="A3092" s="118">
        <v>432695</v>
      </c>
      <c r="B3092" s="119">
        <v>36</v>
      </c>
      <c r="C3092" s="120">
        <f t="shared" si="97"/>
        <v>100</v>
      </c>
      <c r="D3092" s="119">
        <v>94</v>
      </c>
      <c r="E3092" s="121">
        <f t="shared" si="96"/>
        <v>2.6111111111111112</v>
      </c>
    </row>
    <row r="3093" spans="1:5">
      <c r="A3093" s="118">
        <v>433418</v>
      </c>
      <c r="B3093" s="119">
        <v>36</v>
      </c>
      <c r="C3093" s="120">
        <f t="shared" si="97"/>
        <v>100</v>
      </c>
      <c r="D3093" s="119">
        <v>94</v>
      </c>
      <c r="E3093" s="121">
        <f t="shared" si="96"/>
        <v>2.6111111111111112</v>
      </c>
    </row>
    <row r="3094" spans="1:5">
      <c r="A3094" s="118">
        <v>433479</v>
      </c>
      <c r="B3094" s="119">
        <v>36</v>
      </c>
      <c r="C3094" s="120">
        <f t="shared" si="97"/>
        <v>100</v>
      </c>
      <c r="D3094" s="119">
        <v>94</v>
      </c>
      <c r="E3094" s="121">
        <f t="shared" si="96"/>
        <v>2.6111111111111112</v>
      </c>
    </row>
    <row r="3095" spans="1:5">
      <c r="A3095" s="118">
        <v>433860</v>
      </c>
      <c r="B3095" s="119">
        <v>36</v>
      </c>
      <c r="C3095" s="120">
        <f t="shared" si="97"/>
        <v>100</v>
      </c>
      <c r="D3095" s="119">
        <v>94</v>
      </c>
      <c r="E3095" s="121">
        <f t="shared" si="96"/>
        <v>2.6111111111111112</v>
      </c>
    </row>
    <row r="3096" spans="1:5">
      <c r="A3096" s="118">
        <v>434474</v>
      </c>
      <c r="B3096" s="119">
        <v>36</v>
      </c>
      <c r="C3096" s="120">
        <f t="shared" si="97"/>
        <v>100</v>
      </c>
      <c r="D3096" s="119">
        <v>94</v>
      </c>
      <c r="E3096" s="121">
        <f t="shared" si="96"/>
        <v>2.6111111111111112</v>
      </c>
    </row>
    <row r="3097" spans="1:5">
      <c r="A3097" s="118">
        <v>431548</v>
      </c>
      <c r="B3097" s="119">
        <v>35</v>
      </c>
      <c r="C3097" s="120">
        <f t="shared" si="97"/>
        <v>97.222222222222229</v>
      </c>
      <c r="D3097" s="119">
        <v>92</v>
      </c>
      <c r="E3097" s="121">
        <f t="shared" si="96"/>
        <v>2.6285714285714286</v>
      </c>
    </row>
    <row r="3098" spans="1:5">
      <c r="A3098" s="118">
        <v>432804</v>
      </c>
      <c r="B3098" s="119">
        <v>35</v>
      </c>
      <c r="C3098" s="120">
        <f t="shared" si="97"/>
        <v>97.222222222222229</v>
      </c>
      <c r="D3098" s="119">
        <v>92</v>
      </c>
      <c r="E3098" s="121">
        <f t="shared" si="96"/>
        <v>2.6285714285714286</v>
      </c>
    </row>
    <row r="3099" spans="1:5">
      <c r="A3099" s="118">
        <v>433317</v>
      </c>
      <c r="B3099" s="119">
        <v>35</v>
      </c>
      <c r="C3099" s="120">
        <f t="shared" si="97"/>
        <v>97.222222222222229</v>
      </c>
      <c r="D3099" s="119">
        <v>92</v>
      </c>
      <c r="E3099" s="121">
        <f t="shared" si="96"/>
        <v>2.6285714285714286</v>
      </c>
    </row>
    <row r="3100" spans="1:5">
      <c r="A3100" s="118">
        <v>435055</v>
      </c>
      <c r="B3100" s="119">
        <v>33</v>
      </c>
      <c r="C3100" s="120">
        <f t="shared" si="97"/>
        <v>91.666666666666671</v>
      </c>
      <c r="D3100" s="119">
        <v>87</v>
      </c>
      <c r="E3100" s="121">
        <f t="shared" si="96"/>
        <v>2.6363636363636362</v>
      </c>
    </row>
    <row r="3101" spans="1:5">
      <c r="A3101" s="118">
        <v>431323</v>
      </c>
      <c r="B3101" s="119">
        <v>36</v>
      </c>
      <c r="C3101" s="120">
        <f t="shared" si="97"/>
        <v>100</v>
      </c>
      <c r="D3101" s="119">
        <v>95</v>
      </c>
      <c r="E3101" s="121">
        <f t="shared" si="96"/>
        <v>2.6388888888888888</v>
      </c>
    </row>
    <row r="3102" spans="1:5">
      <c r="A3102" s="118">
        <v>431606</v>
      </c>
      <c r="B3102" s="119">
        <v>36</v>
      </c>
      <c r="C3102" s="120">
        <f t="shared" si="97"/>
        <v>100</v>
      </c>
      <c r="D3102" s="119">
        <v>95</v>
      </c>
      <c r="E3102" s="121">
        <f t="shared" si="96"/>
        <v>2.6388888888888888</v>
      </c>
    </row>
    <row r="3103" spans="1:5">
      <c r="A3103" s="118">
        <v>431691</v>
      </c>
      <c r="B3103" s="119">
        <v>36</v>
      </c>
      <c r="C3103" s="120">
        <f t="shared" si="97"/>
        <v>100</v>
      </c>
      <c r="D3103" s="119">
        <v>95</v>
      </c>
      <c r="E3103" s="121">
        <f t="shared" si="96"/>
        <v>2.6388888888888888</v>
      </c>
    </row>
    <row r="3104" spans="1:5">
      <c r="A3104" s="118">
        <v>431788</v>
      </c>
      <c r="B3104" s="119">
        <v>36</v>
      </c>
      <c r="C3104" s="120">
        <f t="shared" si="97"/>
        <v>100</v>
      </c>
      <c r="D3104" s="119">
        <v>95</v>
      </c>
      <c r="E3104" s="121">
        <f t="shared" si="96"/>
        <v>2.6388888888888888</v>
      </c>
    </row>
    <row r="3105" spans="1:5">
      <c r="A3105" s="118">
        <v>432415</v>
      </c>
      <c r="B3105" s="119">
        <v>36</v>
      </c>
      <c r="C3105" s="120">
        <f t="shared" si="97"/>
        <v>100</v>
      </c>
      <c r="D3105" s="119">
        <v>95</v>
      </c>
      <c r="E3105" s="121">
        <f t="shared" si="96"/>
        <v>2.6388888888888888</v>
      </c>
    </row>
    <row r="3106" spans="1:5">
      <c r="A3106" s="118">
        <v>433267</v>
      </c>
      <c r="B3106" s="119">
        <v>36</v>
      </c>
      <c r="C3106" s="120">
        <f t="shared" si="97"/>
        <v>100</v>
      </c>
      <c r="D3106" s="119">
        <v>95</v>
      </c>
      <c r="E3106" s="121">
        <f t="shared" si="96"/>
        <v>2.6388888888888888</v>
      </c>
    </row>
    <row r="3107" spans="1:5">
      <c r="A3107" s="118">
        <v>435262</v>
      </c>
      <c r="B3107" s="119">
        <v>36</v>
      </c>
      <c r="C3107" s="120">
        <f t="shared" si="97"/>
        <v>100</v>
      </c>
      <c r="D3107" s="119">
        <v>95</v>
      </c>
      <c r="E3107" s="121">
        <f t="shared" si="96"/>
        <v>2.6388888888888888</v>
      </c>
    </row>
    <row r="3108" spans="1:5">
      <c r="A3108" s="118">
        <v>434695</v>
      </c>
      <c r="B3108" s="119">
        <v>35</v>
      </c>
      <c r="C3108" s="120">
        <f t="shared" si="97"/>
        <v>97.222222222222229</v>
      </c>
      <c r="D3108" s="119">
        <v>93</v>
      </c>
      <c r="E3108" s="121">
        <f t="shared" si="96"/>
        <v>2.657142857142857</v>
      </c>
    </row>
    <row r="3109" spans="1:5">
      <c r="A3109" s="118">
        <v>435109</v>
      </c>
      <c r="B3109" s="119">
        <v>35</v>
      </c>
      <c r="C3109" s="120">
        <f t="shared" si="97"/>
        <v>97.222222222222229</v>
      </c>
      <c r="D3109" s="119">
        <v>93</v>
      </c>
      <c r="E3109" s="121">
        <f t="shared" si="96"/>
        <v>2.657142857142857</v>
      </c>
    </row>
    <row r="3110" spans="1:5">
      <c r="A3110" s="118">
        <v>431727</v>
      </c>
      <c r="B3110" s="119">
        <v>36</v>
      </c>
      <c r="C3110" s="120">
        <f t="shared" si="97"/>
        <v>100</v>
      </c>
      <c r="D3110" s="119">
        <v>96</v>
      </c>
      <c r="E3110" s="121">
        <f t="shared" si="96"/>
        <v>2.6666666666666665</v>
      </c>
    </row>
    <row r="3111" spans="1:5">
      <c r="A3111" s="118">
        <v>432025</v>
      </c>
      <c r="B3111" s="119">
        <v>36</v>
      </c>
      <c r="C3111" s="120">
        <f t="shared" si="97"/>
        <v>100</v>
      </c>
      <c r="D3111" s="119">
        <v>96</v>
      </c>
      <c r="E3111" s="121">
        <f t="shared" si="96"/>
        <v>2.6666666666666665</v>
      </c>
    </row>
    <row r="3112" spans="1:5">
      <c r="A3112" s="118">
        <v>432252</v>
      </c>
      <c r="B3112" s="119">
        <v>36</v>
      </c>
      <c r="C3112" s="120">
        <f t="shared" si="97"/>
        <v>100</v>
      </c>
      <c r="D3112" s="119">
        <v>96</v>
      </c>
      <c r="E3112" s="121">
        <f t="shared" si="96"/>
        <v>2.6666666666666665</v>
      </c>
    </row>
    <row r="3113" spans="1:5">
      <c r="A3113" s="118">
        <v>432329</v>
      </c>
      <c r="B3113" s="119">
        <v>36</v>
      </c>
      <c r="C3113" s="120">
        <f t="shared" si="97"/>
        <v>100</v>
      </c>
      <c r="D3113" s="119">
        <v>96</v>
      </c>
      <c r="E3113" s="121">
        <f t="shared" si="96"/>
        <v>2.6666666666666665</v>
      </c>
    </row>
    <row r="3114" spans="1:5">
      <c r="A3114" s="118">
        <v>433251</v>
      </c>
      <c r="B3114" s="119">
        <v>36</v>
      </c>
      <c r="C3114" s="120">
        <f t="shared" si="97"/>
        <v>100</v>
      </c>
      <c r="D3114" s="119">
        <v>96</v>
      </c>
      <c r="E3114" s="121">
        <f t="shared" si="96"/>
        <v>2.6666666666666665</v>
      </c>
    </row>
    <row r="3115" spans="1:5">
      <c r="A3115" s="118">
        <v>434140</v>
      </c>
      <c r="B3115" s="119">
        <v>36</v>
      </c>
      <c r="C3115" s="120">
        <f t="shared" si="97"/>
        <v>100</v>
      </c>
      <c r="D3115" s="119">
        <v>96</v>
      </c>
      <c r="E3115" s="121">
        <f t="shared" si="96"/>
        <v>2.6666666666666665</v>
      </c>
    </row>
    <row r="3116" spans="1:5">
      <c r="A3116" s="118">
        <v>434422</v>
      </c>
      <c r="B3116" s="119">
        <v>36</v>
      </c>
      <c r="C3116" s="120">
        <f t="shared" si="97"/>
        <v>100</v>
      </c>
      <c r="D3116" s="119">
        <v>96</v>
      </c>
      <c r="E3116" s="121">
        <f t="shared" si="96"/>
        <v>2.6666666666666665</v>
      </c>
    </row>
    <row r="3117" spans="1:5">
      <c r="A3117" s="118">
        <v>434465</v>
      </c>
      <c r="B3117" s="119">
        <v>36</v>
      </c>
      <c r="C3117" s="120">
        <f t="shared" si="97"/>
        <v>100</v>
      </c>
      <c r="D3117" s="119">
        <v>96</v>
      </c>
      <c r="E3117" s="121">
        <f t="shared" si="96"/>
        <v>2.6666666666666665</v>
      </c>
    </row>
    <row r="3118" spans="1:5">
      <c r="A3118" s="118">
        <v>434847</v>
      </c>
      <c r="B3118" s="119">
        <v>36</v>
      </c>
      <c r="C3118" s="120">
        <f t="shared" si="97"/>
        <v>100</v>
      </c>
      <c r="D3118" s="119">
        <v>96</v>
      </c>
      <c r="E3118" s="121">
        <f t="shared" si="96"/>
        <v>2.6666666666666665</v>
      </c>
    </row>
    <row r="3119" spans="1:5">
      <c r="A3119" s="118">
        <v>435038</v>
      </c>
      <c r="B3119" s="119">
        <v>36</v>
      </c>
      <c r="C3119" s="120">
        <f t="shared" si="97"/>
        <v>100</v>
      </c>
      <c r="D3119" s="119">
        <v>96</v>
      </c>
      <c r="E3119" s="121">
        <f t="shared" si="96"/>
        <v>2.6666666666666665</v>
      </c>
    </row>
    <row r="3120" spans="1:5">
      <c r="A3120" s="118">
        <v>435082</v>
      </c>
      <c r="B3120" s="119">
        <v>36</v>
      </c>
      <c r="C3120" s="120">
        <f t="shared" si="97"/>
        <v>100</v>
      </c>
      <c r="D3120" s="119">
        <v>96</v>
      </c>
      <c r="E3120" s="121">
        <f t="shared" si="96"/>
        <v>2.6666666666666665</v>
      </c>
    </row>
    <row r="3121" spans="1:5">
      <c r="A3121" s="118">
        <v>433306</v>
      </c>
      <c r="B3121" s="119">
        <v>30</v>
      </c>
      <c r="C3121" s="120">
        <f t="shared" si="97"/>
        <v>83.333333333333329</v>
      </c>
      <c r="D3121" s="119">
        <v>80</v>
      </c>
      <c r="E3121" s="121">
        <f t="shared" si="96"/>
        <v>2.6666666666666665</v>
      </c>
    </row>
    <row r="3122" spans="1:5">
      <c r="A3122" s="118">
        <v>433461</v>
      </c>
      <c r="B3122" s="119">
        <v>34</v>
      </c>
      <c r="C3122" s="120">
        <f t="shared" si="97"/>
        <v>94.444444444444443</v>
      </c>
      <c r="D3122" s="119">
        <v>91</v>
      </c>
      <c r="E3122" s="121">
        <f t="shared" si="96"/>
        <v>2.6764705882352939</v>
      </c>
    </row>
    <row r="3123" spans="1:5">
      <c r="A3123" s="118">
        <v>433140</v>
      </c>
      <c r="B3123" s="119">
        <v>35</v>
      </c>
      <c r="C3123" s="120">
        <f t="shared" si="97"/>
        <v>97.222222222222229</v>
      </c>
      <c r="D3123" s="119">
        <v>94</v>
      </c>
      <c r="E3123" s="121">
        <f t="shared" si="96"/>
        <v>2.6857142857142855</v>
      </c>
    </row>
    <row r="3124" spans="1:5">
      <c r="A3124" s="118">
        <v>434156</v>
      </c>
      <c r="B3124" s="119">
        <v>35</v>
      </c>
      <c r="C3124" s="120">
        <f t="shared" si="97"/>
        <v>97.222222222222229</v>
      </c>
      <c r="D3124" s="119">
        <v>94</v>
      </c>
      <c r="E3124" s="121">
        <f t="shared" si="96"/>
        <v>2.6857142857142855</v>
      </c>
    </row>
    <row r="3125" spans="1:5">
      <c r="A3125" s="118">
        <v>431889</v>
      </c>
      <c r="B3125" s="119">
        <v>36</v>
      </c>
      <c r="C3125" s="120">
        <f t="shared" si="97"/>
        <v>100</v>
      </c>
      <c r="D3125" s="119">
        <v>97</v>
      </c>
      <c r="E3125" s="121">
        <f t="shared" si="96"/>
        <v>2.6944444444444446</v>
      </c>
    </row>
    <row r="3126" spans="1:5">
      <c r="A3126" s="118">
        <v>432833</v>
      </c>
      <c r="B3126" s="119">
        <v>36</v>
      </c>
      <c r="C3126" s="120">
        <f t="shared" si="97"/>
        <v>100</v>
      </c>
      <c r="D3126" s="119">
        <v>97</v>
      </c>
      <c r="E3126" s="121">
        <f t="shared" si="96"/>
        <v>2.6944444444444446</v>
      </c>
    </row>
    <row r="3127" spans="1:5">
      <c r="A3127" s="118">
        <v>434207</v>
      </c>
      <c r="B3127" s="119">
        <v>36</v>
      </c>
      <c r="C3127" s="120">
        <f t="shared" si="97"/>
        <v>100</v>
      </c>
      <c r="D3127" s="119">
        <v>97</v>
      </c>
      <c r="E3127" s="121">
        <f t="shared" si="96"/>
        <v>2.6944444444444446</v>
      </c>
    </row>
    <row r="3128" spans="1:5">
      <c r="A3128" s="118">
        <v>434722</v>
      </c>
      <c r="B3128" s="119">
        <v>36</v>
      </c>
      <c r="C3128" s="120">
        <f t="shared" si="97"/>
        <v>100</v>
      </c>
      <c r="D3128" s="119">
        <v>97</v>
      </c>
      <c r="E3128" s="121">
        <f t="shared" si="96"/>
        <v>2.6944444444444446</v>
      </c>
    </row>
    <row r="3129" spans="1:5">
      <c r="A3129" s="118">
        <v>434736</v>
      </c>
      <c r="B3129" s="119">
        <v>36</v>
      </c>
      <c r="C3129" s="120">
        <f t="shared" si="97"/>
        <v>100</v>
      </c>
      <c r="D3129" s="119">
        <v>97</v>
      </c>
      <c r="E3129" s="121">
        <f t="shared" si="96"/>
        <v>2.6944444444444446</v>
      </c>
    </row>
    <row r="3130" spans="1:5">
      <c r="A3130" s="118">
        <v>435113</v>
      </c>
      <c r="B3130" s="119">
        <v>36</v>
      </c>
      <c r="C3130" s="120">
        <f t="shared" si="97"/>
        <v>100</v>
      </c>
      <c r="D3130" s="119">
        <v>97</v>
      </c>
      <c r="E3130" s="121">
        <f t="shared" si="96"/>
        <v>2.6944444444444446</v>
      </c>
    </row>
    <row r="3131" spans="1:5">
      <c r="A3131" s="118">
        <v>433662</v>
      </c>
      <c r="B3131" s="119">
        <v>33</v>
      </c>
      <c r="C3131" s="120">
        <f t="shared" si="97"/>
        <v>91.666666666666671</v>
      </c>
      <c r="D3131" s="119">
        <v>89</v>
      </c>
      <c r="E3131" s="121">
        <f t="shared" si="96"/>
        <v>2.6969696969696968</v>
      </c>
    </row>
    <row r="3132" spans="1:5">
      <c r="A3132" s="118">
        <v>432556</v>
      </c>
      <c r="B3132" s="119">
        <v>34</v>
      </c>
      <c r="C3132" s="120">
        <f t="shared" si="97"/>
        <v>94.444444444444443</v>
      </c>
      <c r="D3132" s="119">
        <v>92</v>
      </c>
      <c r="E3132" s="121">
        <f t="shared" si="96"/>
        <v>2.7058823529411766</v>
      </c>
    </row>
    <row r="3133" spans="1:5">
      <c r="A3133" s="118">
        <v>432205</v>
      </c>
      <c r="B3133" s="119">
        <v>35</v>
      </c>
      <c r="C3133" s="120">
        <f t="shared" si="97"/>
        <v>97.222222222222229</v>
      </c>
      <c r="D3133" s="119">
        <v>95</v>
      </c>
      <c r="E3133" s="121">
        <f t="shared" si="96"/>
        <v>2.7142857142857144</v>
      </c>
    </row>
    <row r="3134" spans="1:5">
      <c r="A3134" s="118">
        <v>432994</v>
      </c>
      <c r="B3134" s="119">
        <v>36</v>
      </c>
      <c r="C3134" s="120">
        <f t="shared" si="97"/>
        <v>100</v>
      </c>
      <c r="D3134" s="119">
        <v>98</v>
      </c>
      <c r="E3134" s="121">
        <f t="shared" si="96"/>
        <v>2.7222222222222223</v>
      </c>
    </row>
    <row r="3135" spans="1:5">
      <c r="A3135" s="118">
        <v>433530</v>
      </c>
      <c r="B3135" s="119">
        <v>36</v>
      </c>
      <c r="C3135" s="120">
        <f t="shared" si="97"/>
        <v>100</v>
      </c>
      <c r="D3135" s="119">
        <v>98</v>
      </c>
      <c r="E3135" s="121">
        <f t="shared" si="96"/>
        <v>2.7222222222222223</v>
      </c>
    </row>
    <row r="3136" spans="1:5">
      <c r="A3136" s="118">
        <v>433748</v>
      </c>
      <c r="B3136" s="119">
        <v>36</v>
      </c>
      <c r="C3136" s="120">
        <f t="shared" si="97"/>
        <v>100</v>
      </c>
      <c r="D3136" s="119">
        <v>98</v>
      </c>
      <c r="E3136" s="121">
        <f t="shared" si="96"/>
        <v>2.7222222222222223</v>
      </c>
    </row>
    <row r="3137" spans="1:5">
      <c r="A3137" s="118">
        <v>434388</v>
      </c>
      <c r="B3137" s="119">
        <v>36</v>
      </c>
      <c r="C3137" s="120">
        <f t="shared" si="97"/>
        <v>100</v>
      </c>
      <c r="D3137" s="119">
        <v>98</v>
      </c>
      <c r="E3137" s="121">
        <f t="shared" si="96"/>
        <v>2.7222222222222223</v>
      </c>
    </row>
    <row r="3138" spans="1:5">
      <c r="A3138" s="118">
        <v>434551</v>
      </c>
      <c r="B3138" s="119">
        <v>36</v>
      </c>
      <c r="C3138" s="120">
        <f t="shared" si="97"/>
        <v>100</v>
      </c>
      <c r="D3138" s="119">
        <v>98</v>
      </c>
      <c r="E3138" s="121">
        <f t="shared" si="96"/>
        <v>2.7222222222222223</v>
      </c>
    </row>
    <row r="3139" spans="1:5">
      <c r="A3139" s="118">
        <v>434703</v>
      </c>
      <c r="B3139" s="119">
        <v>36</v>
      </c>
      <c r="C3139" s="120">
        <f t="shared" si="97"/>
        <v>100</v>
      </c>
      <c r="D3139" s="119">
        <v>98</v>
      </c>
      <c r="E3139" s="121">
        <f t="shared" si="96"/>
        <v>2.7222222222222223</v>
      </c>
    </row>
    <row r="3140" spans="1:5">
      <c r="A3140" s="118">
        <v>435302</v>
      </c>
      <c r="B3140" s="119">
        <v>36</v>
      </c>
      <c r="C3140" s="120">
        <f t="shared" si="97"/>
        <v>100</v>
      </c>
      <c r="D3140" s="119">
        <v>98</v>
      </c>
      <c r="E3140" s="121">
        <f t="shared" ref="E3140:E3203" si="98">D3140/B3140</f>
        <v>2.7222222222222223</v>
      </c>
    </row>
    <row r="3141" spans="1:5">
      <c r="A3141" s="118">
        <v>431294</v>
      </c>
      <c r="B3141" s="119">
        <v>35</v>
      </c>
      <c r="C3141" s="120">
        <f t="shared" ref="C3141:C3204" si="99">B3141*100/36</f>
        <v>97.222222222222229</v>
      </c>
      <c r="D3141" s="119">
        <v>96</v>
      </c>
      <c r="E3141" s="121">
        <f t="shared" si="98"/>
        <v>2.7428571428571429</v>
      </c>
    </row>
    <row r="3142" spans="1:5">
      <c r="A3142" s="118">
        <v>434254</v>
      </c>
      <c r="B3142" s="119">
        <v>35</v>
      </c>
      <c r="C3142" s="120">
        <f t="shared" si="99"/>
        <v>97.222222222222229</v>
      </c>
      <c r="D3142" s="119">
        <v>96</v>
      </c>
      <c r="E3142" s="121">
        <f t="shared" si="98"/>
        <v>2.7428571428571429</v>
      </c>
    </row>
    <row r="3143" spans="1:5">
      <c r="A3143" s="118">
        <v>431259</v>
      </c>
      <c r="B3143" s="119">
        <v>36</v>
      </c>
      <c r="C3143" s="120">
        <f t="shared" si="99"/>
        <v>100</v>
      </c>
      <c r="D3143" s="119">
        <v>99</v>
      </c>
      <c r="E3143" s="121">
        <f t="shared" si="98"/>
        <v>2.75</v>
      </c>
    </row>
    <row r="3144" spans="1:5">
      <c r="A3144" s="118">
        <v>431384</v>
      </c>
      <c r="B3144" s="119">
        <v>36</v>
      </c>
      <c r="C3144" s="120">
        <f t="shared" si="99"/>
        <v>100</v>
      </c>
      <c r="D3144" s="119">
        <v>99</v>
      </c>
      <c r="E3144" s="121">
        <f t="shared" si="98"/>
        <v>2.75</v>
      </c>
    </row>
    <row r="3145" spans="1:5">
      <c r="A3145" s="118">
        <v>432120</v>
      </c>
      <c r="B3145" s="119">
        <v>36</v>
      </c>
      <c r="C3145" s="120">
        <f t="shared" si="99"/>
        <v>100</v>
      </c>
      <c r="D3145" s="119">
        <v>99</v>
      </c>
      <c r="E3145" s="121">
        <f t="shared" si="98"/>
        <v>2.75</v>
      </c>
    </row>
    <row r="3146" spans="1:5">
      <c r="A3146" s="118">
        <v>432463</v>
      </c>
      <c r="B3146" s="119">
        <v>36</v>
      </c>
      <c r="C3146" s="120">
        <f t="shared" si="99"/>
        <v>100</v>
      </c>
      <c r="D3146" s="119">
        <v>99</v>
      </c>
      <c r="E3146" s="121">
        <f t="shared" si="98"/>
        <v>2.75</v>
      </c>
    </row>
    <row r="3147" spans="1:5">
      <c r="A3147" s="118">
        <v>433193</v>
      </c>
      <c r="B3147" s="119">
        <v>36</v>
      </c>
      <c r="C3147" s="120">
        <f t="shared" si="99"/>
        <v>100</v>
      </c>
      <c r="D3147" s="119">
        <v>99</v>
      </c>
      <c r="E3147" s="121">
        <f t="shared" si="98"/>
        <v>2.75</v>
      </c>
    </row>
    <row r="3148" spans="1:5">
      <c r="A3148" s="118">
        <v>431736</v>
      </c>
      <c r="B3148" s="119">
        <v>36</v>
      </c>
      <c r="C3148" s="120">
        <f t="shared" si="99"/>
        <v>100</v>
      </c>
      <c r="D3148" s="119">
        <v>100</v>
      </c>
      <c r="E3148" s="121">
        <f t="shared" si="98"/>
        <v>2.7777777777777777</v>
      </c>
    </row>
    <row r="3149" spans="1:5">
      <c r="A3149" s="118">
        <v>432171</v>
      </c>
      <c r="B3149" s="119">
        <v>36</v>
      </c>
      <c r="C3149" s="120">
        <f t="shared" si="99"/>
        <v>100</v>
      </c>
      <c r="D3149" s="119">
        <v>100</v>
      </c>
      <c r="E3149" s="121">
        <f t="shared" si="98"/>
        <v>2.7777777777777777</v>
      </c>
    </row>
    <row r="3150" spans="1:5">
      <c r="A3150" s="118">
        <v>432296</v>
      </c>
      <c r="B3150" s="119">
        <v>36</v>
      </c>
      <c r="C3150" s="120">
        <f t="shared" si="99"/>
        <v>100</v>
      </c>
      <c r="D3150" s="119">
        <v>100</v>
      </c>
      <c r="E3150" s="121">
        <f t="shared" si="98"/>
        <v>2.7777777777777777</v>
      </c>
    </row>
    <row r="3151" spans="1:5">
      <c r="A3151" s="118">
        <v>432659</v>
      </c>
      <c r="B3151" s="119">
        <v>36</v>
      </c>
      <c r="C3151" s="120">
        <f t="shared" si="99"/>
        <v>100</v>
      </c>
      <c r="D3151" s="119">
        <v>100</v>
      </c>
      <c r="E3151" s="121">
        <f t="shared" si="98"/>
        <v>2.7777777777777777</v>
      </c>
    </row>
    <row r="3152" spans="1:5">
      <c r="A3152" s="118">
        <v>435001</v>
      </c>
      <c r="B3152" s="119">
        <v>36</v>
      </c>
      <c r="C3152" s="120">
        <f t="shared" si="99"/>
        <v>100</v>
      </c>
      <c r="D3152" s="119">
        <v>100</v>
      </c>
      <c r="E3152" s="121">
        <f t="shared" si="98"/>
        <v>2.7777777777777777</v>
      </c>
    </row>
    <row r="3153" spans="1:5">
      <c r="A3153" s="118">
        <v>435187</v>
      </c>
      <c r="B3153" s="119">
        <v>36</v>
      </c>
      <c r="C3153" s="120">
        <f t="shared" si="99"/>
        <v>100</v>
      </c>
      <c r="D3153" s="119">
        <v>100</v>
      </c>
      <c r="E3153" s="121">
        <f t="shared" si="98"/>
        <v>2.7777777777777777</v>
      </c>
    </row>
    <row r="3154" spans="1:5">
      <c r="A3154" s="118">
        <v>432427</v>
      </c>
      <c r="B3154" s="119">
        <v>35</v>
      </c>
      <c r="C3154" s="120">
        <f t="shared" si="99"/>
        <v>97.222222222222229</v>
      </c>
      <c r="D3154" s="119">
        <v>98</v>
      </c>
      <c r="E3154" s="121">
        <f t="shared" si="98"/>
        <v>2.8</v>
      </c>
    </row>
    <row r="3155" spans="1:5">
      <c r="A3155" s="118">
        <v>433049</v>
      </c>
      <c r="B3155" s="119">
        <v>35</v>
      </c>
      <c r="C3155" s="120">
        <f t="shared" si="99"/>
        <v>97.222222222222229</v>
      </c>
      <c r="D3155" s="119">
        <v>98</v>
      </c>
      <c r="E3155" s="121">
        <f t="shared" si="98"/>
        <v>2.8</v>
      </c>
    </row>
    <row r="3156" spans="1:5">
      <c r="A3156" s="118">
        <v>433758</v>
      </c>
      <c r="B3156" s="119">
        <v>35</v>
      </c>
      <c r="C3156" s="120">
        <f t="shared" si="99"/>
        <v>97.222222222222229</v>
      </c>
      <c r="D3156" s="119">
        <v>98</v>
      </c>
      <c r="E3156" s="121">
        <f t="shared" si="98"/>
        <v>2.8</v>
      </c>
    </row>
    <row r="3157" spans="1:5">
      <c r="A3157" s="118">
        <v>431148</v>
      </c>
      <c r="B3157" s="119">
        <v>30</v>
      </c>
      <c r="C3157" s="120">
        <f t="shared" si="99"/>
        <v>83.333333333333329</v>
      </c>
      <c r="D3157" s="119">
        <v>84</v>
      </c>
      <c r="E3157" s="121">
        <f t="shared" si="98"/>
        <v>2.8</v>
      </c>
    </row>
    <row r="3158" spans="1:5">
      <c r="A3158" s="118">
        <v>432226</v>
      </c>
      <c r="B3158" s="119">
        <v>36</v>
      </c>
      <c r="C3158" s="120">
        <f t="shared" si="99"/>
        <v>100</v>
      </c>
      <c r="D3158" s="119">
        <v>101</v>
      </c>
      <c r="E3158" s="121">
        <f t="shared" si="98"/>
        <v>2.8055555555555554</v>
      </c>
    </row>
    <row r="3159" spans="1:5">
      <c r="A3159" s="118">
        <v>432476</v>
      </c>
      <c r="B3159" s="119">
        <v>36</v>
      </c>
      <c r="C3159" s="120">
        <f t="shared" si="99"/>
        <v>100</v>
      </c>
      <c r="D3159" s="119">
        <v>101</v>
      </c>
      <c r="E3159" s="121">
        <f t="shared" si="98"/>
        <v>2.8055555555555554</v>
      </c>
    </row>
    <row r="3160" spans="1:5">
      <c r="A3160" s="118">
        <v>434124</v>
      </c>
      <c r="B3160" s="119">
        <v>36</v>
      </c>
      <c r="C3160" s="120">
        <f t="shared" si="99"/>
        <v>100</v>
      </c>
      <c r="D3160" s="119">
        <v>101</v>
      </c>
      <c r="E3160" s="121">
        <f t="shared" si="98"/>
        <v>2.8055555555555554</v>
      </c>
    </row>
    <row r="3161" spans="1:5">
      <c r="A3161" s="118">
        <v>434352</v>
      </c>
      <c r="B3161" s="119">
        <v>35</v>
      </c>
      <c r="C3161" s="120">
        <f t="shared" si="99"/>
        <v>97.222222222222229</v>
      </c>
      <c r="D3161" s="119">
        <v>99</v>
      </c>
      <c r="E3161" s="121">
        <f t="shared" si="98"/>
        <v>2.8285714285714287</v>
      </c>
    </row>
    <row r="3162" spans="1:5">
      <c r="A3162" s="118">
        <v>431241</v>
      </c>
      <c r="B3162" s="119">
        <v>36</v>
      </c>
      <c r="C3162" s="120">
        <f t="shared" si="99"/>
        <v>100</v>
      </c>
      <c r="D3162" s="119">
        <v>102</v>
      </c>
      <c r="E3162" s="121">
        <f t="shared" si="98"/>
        <v>2.8333333333333335</v>
      </c>
    </row>
    <row r="3163" spans="1:5">
      <c r="A3163" s="118">
        <v>432732</v>
      </c>
      <c r="B3163" s="119">
        <v>36</v>
      </c>
      <c r="C3163" s="120">
        <f t="shared" si="99"/>
        <v>100</v>
      </c>
      <c r="D3163" s="119">
        <v>102</v>
      </c>
      <c r="E3163" s="121">
        <f t="shared" si="98"/>
        <v>2.8333333333333335</v>
      </c>
    </row>
    <row r="3164" spans="1:5">
      <c r="A3164" s="118">
        <v>432844</v>
      </c>
      <c r="B3164" s="119">
        <v>36</v>
      </c>
      <c r="C3164" s="120">
        <f t="shared" si="99"/>
        <v>100</v>
      </c>
      <c r="D3164" s="119">
        <v>102</v>
      </c>
      <c r="E3164" s="121">
        <f t="shared" si="98"/>
        <v>2.8333333333333335</v>
      </c>
    </row>
    <row r="3165" spans="1:5">
      <c r="A3165" s="118">
        <v>433206</v>
      </c>
      <c r="B3165" s="119">
        <v>36</v>
      </c>
      <c r="C3165" s="120">
        <f t="shared" si="99"/>
        <v>100</v>
      </c>
      <c r="D3165" s="119">
        <v>102</v>
      </c>
      <c r="E3165" s="121">
        <f t="shared" si="98"/>
        <v>2.8333333333333335</v>
      </c>
    </row>
    <row r="3166" spans="1:5">
      <c r="A3166" s="118">
        <v>433316</v>
      </c>
      <c r="B3166" s="119">
        <v>36</v>
      </c>
      <c r="C3166" s="120">
        <f t="shared" si="99"/>
        <v>100</v>
      </c>
      <c r="D3166" s="119">
        <v>102</v>
      </c>
      <c r="E3166" s="121">
        <f t="shared" si="98"/>
        <v>2.8333333333333335</v>
      </c>
    </row>
    <row r="3167" spans="1:5">
      <c r="A3167" s="118">
        <v>434802</v>
      </c>
      <c r="B3167" s="119">
        <v>36</v>
      </c>
      <c r="C3167" s="120">
        <f t="shared" si="99"/>
        <v>100</v>
      </c>
      <c r="D3167" s="119">
        <v>102</v>
      </c>
      <c r="E3167" s="121">
        <f t="shared" si="98"/>
        <v>2.8333333333333335</v>
      </c>
    </row>
    <row r="3168" spans="1:5">
      <c r="A3168" s="118">
        <v>434590</v>
      </c>
      <c r="B3168" s="119">
        <v>35</v>
      </c>
      <c r="C3168" s="120">
        <f t="shared" si="99"/>
        <v>97.222222222222229</v>
      </c>
      <c r="D3168" s="119">
        <v>100</v>
      </c>
      <c r="E3168" s="121">
        <f t="shared" si="98"/>
        <v>2.8571428571428572</v>
      </c>
    </row>
    <row r="3169" spans="1:5">
      <c r="A3169" s="118">
        <v>431592</v>
      </c>
      <c r="B3169" s="119">
        <v>36</v>
      </c>
      <c r="C3169" s="120">
        <f t="shared" si="99"/>
        <v>100</v>
      </c>
      <c r="D3169" s="119">
        <v>103</v>
      </c>
      <c r="E3169" s="121">
        <f t="shared" si="98"/>
        <v>2.8611111111111112</v>
      </c>
    </row>
    <row r="3170" spans="1:5">
      <c r="A3170" s="118">
        <v>432796</v>
      </c>
      <c r="B3170" s="119">
        <v>36</v>
      </c>
      <c r="C3170" s="120">
        <f t="shared" si="99"/>
        <v>100</v>
      </c>
      <c r="D3170" s="119">
        <v>103</v>
      </c>
      <c r="E3170" s="121">
        <f t="shared" si="98"/>
        <v>2.8611111111111112</v>
      </c>
    </row>
    <row r="3171" spans="1:5">
      <c r="A3171" s="118">
        <v>432971</v>
      </c>
      <c r="B3171" s="119">
        <v>36</v>
      </c>
      <c r="C3171" s="120">
        <f t="shared" si="99"/>
        <v>100</v>
      </c>
      <c r="D3171" s="119">
        <v>103</v>
      </c>
      <c r="E3171" s="121">
        <f t="shared" si="98"/>
        <v>2.8611111111111112</v>
      </c>
    </row>
    <row r="3172" spans="1:5">
      <c r="A3172" s="118">
        <v>434875</v>
      </c>
      <c r="B3172" s="119">
        <v>36</v>
      </c>
      <c r="C3172" s="120">
        <f t="shared" si="99"/>
        <v>100</v>
      </c>
      <c r="D3172" s="119">
        <v>103</v>
      </c>
      <c r="E3172" s="121">
        <f t="shared" si="98"/>
        <v>2.8611111111111112</v>
      </c>
    </row>
    <row r="3173" spans="1:5">
      <c r="A3173" s="118">
        <v>433991</v>
      </c>
      <c r="B3173" s="119">
        <v>33</v>
      </c>
      <c r="C3173" s="120">
        <f t="shared" si="99"/>
        <v>91.666666666666671</v>
      </c>
      <c r="D3173" s="119">
        <v>95</v>
      </c>
      <c r="E3173" s="121">
        <f t="shared" si="98"/>
        <v>2.8787878787878789</v>
      </c>
    </row>
    <row r="3174" spans="1:5">
      <c r="A3174" s="118">
        <v>431316</v>
      </c>
      <c r="B3174" s="119">
        <v>35</v>
      </c>
      <c r="C3174" s="120">
        <f t="shared" si="99"/>
        <v>97.222222222222229</v>
      </c>
      <c r="D3174" s="119">
        <v>101</v>
      </c>
      <c r="E3174" s="121">
        <f t="shared" si="98"/>
        <v>2.8857142857142857</v>
      </c>
    </row>
    <row r="3175" spans="1:5">
      <c r="A3175" s="118">
        <v>433450</v>
      </c>
      <c r="B3175" s="119">
        <v>35</v>
      </c>
      <c r="C3175" s="120">
        <f t="shared" si="99"/>
        <v>97.222222222222229</v>
      </c>
      <c r="D3175" s="119">
        <v>101</v>
      </c>
      <c r="E3175" s="121">
        <f t="shared" si="98"/>
        <v>2.8857142857142857</v>
      </c>
    </row>
    <row r="3176" spans="1:5">
      <c r="A3176" s="118">
        <v>434378</v>
      </c>
      <c r="B3176" s="119">
        <v>35</v>
      </c>
      <c r="C3176" s="120">
        <f t="shared" si="99"/>
        <v>97.222222222222229</v>
      </c>
      <c r="D3176" s="119">
        <v>101</v>
      </c>
      <c r="E3176" s="121">
        <f t="shared" si="98"/>
        <v>2.8857142857142857</v>
      </c>
    </row>
    <row r="3177" spans="1:5">
      <c r="A3177" s="118">
        <v>432509</v>
      </c>
      <c r="B3177" s="119">
        <v>36</v>
      </c>
      <c r="C3177" s="120">
        <f t="shared" si="99"/>
        <v>100</v>
      </c>
      <c r="D3177" s="119">
        <v>104</v>
      </c>
      <c r="E3177" s="121">
        <f t="shared" si="98"/>
        <v>2.8888888888888888</v>
      </c>
    </row>
    <row r="3178" spans="1:5">
      <c r="A3178" s="118">
        <v>434046</v>
      </c>
      <c r="B3178" s="119">
        <v>36</v>
      </c>
      <c r="C3178" s="120">
        <f t="shared" si="99"/>
        <v>100</v>
      </c>
      <c r="D3178" s="119">
        <v>104</v>
      </c>
      <c r="E3178" s="121">
        <f t="shared" si="98"/>
        <v>2.8888888888888888</v>
      </c>
    </row>
    <row r="3179" spans="1:5">
      <c r="A3179" s="118">
        <v>434424</v>
      </c>
      <c r="B3179" s="119">
        <v>36</v>
      </c>
      <c r="C3179" s="120">
        <f t="shared" si="99"/>
        <v>100</v>
      </c>
      <c r="D3179" s="119">
        <v>104</v>
      </c>
      <c r="E3179" s="121">
        <f t="shared" si="98"/>
        <v>2.8888888888888888</v>
      </c>
    </row>
    <row r="3180" spans="1:5">
      <c r="A3180" s="118">
        <v>433885</v>
      </c>
      <c r="B3180" s="119">
        <v>35</v>
      </c>
      <c r="C3180" s="120">
        <f t="shared" si="99"/>
        <v>97.222222222222229</v>
      </c>
      <c r="D3180" s="119">
        <v>102</v>
      </c>
      <c r="E3180" s="121">
        <f t="shared" si="98"/>
        <v>2.9142857142857141</v>
      </c>
    </row>
    <row r="3181" spans="1:5">
      <c r="A3181" s="118">
        <v>431390</v>
      </c>
      <c r="B3181" s="119">
        <v>36</v>
      </c>
      <c r="C3181" s="120">
        <f t="shared" si="99"/>
        <v>100</v>
      </c>
      <c r="D3181" s="119">
        <v>105</v>
      </c>
      <c r="E3181" s="121">
        <f t="shared" si="98"/>
        <v>2.9166666666666665</v>
      </c>
    </row>
    <row r="3182" spans="1:5">
      <c r="A3182" s="118">
        <v>431908</v>
      </c>
      <c r="B3182" s="119">
        <v>36</v>
      </c>
      <c r="C3182" s="120">
        <f t="shared" si="99"/>
        <v>100</v>
      </c>
      <c r="D3182" s="119">
        <v>105</v>
      </c>
      <c r="E3182" s="121">
        <f t="shared" si="98"/>
        <v>2.9166666666666665</v>
      </c>
    </row>
    <row r="3183" spans="1:5">
      <c r="A3183" s="118">
        <v>432152</v>
      </c>
      <c r="B3183" s="119">
        <v>36</v>
      </c>
      <c r="C3183" s="120">
        <f t="shared" si="99"/>
        <v>100</v>
      </c>
      <c r="D3183" s="119">
        <v>105</v>
      </c>
      <c r="E3183" s="121">
        <f t="shared" si="98"/>
        <v>2.9166666666666665</v>
      </c>
    </row>
    <row r="3184" spans="1:5">
      <c r="A3184" s="118">
        <v>433012</v>
      </c>
      <c r="B3184" s="119">
        <v>36</v>
      </c>
      <c r="C3184" s="120">
        <f t="shared" si="99"/>
        <v>100</v>
      </c>
      <c r="D3184" s="119">
        <v>105</v>
      </c>
      <c r="E3184" s="121">
        <f t="shared" si="98"/>
        <v>2.9166666666666665</v>
      </c>
    </row>
    <row r="3185" spans="1:5">
      <c r="A3185" s="118">
        <v>434771</v>
      </c>
      <c r="B3185" s="119">
        <v>34</v>
      </c>
      <c r="C3185" s="120">
        <f t="shared" si="99"/>
        <v>94.444444444444443</v>
      </c>
      <c r="D3185" s="119">
        <v>100</v>
      </c>
      <c r="E3185" s="121">
        <f t="shared" si="98"/>
        <v>2.9411764705882355</v>
      </c>
    </row>
    <row r="3186" spans="1:5">
      <c r="A3186" s="118">
        <v>432304</v>
      </c>
      <c r="B3186" s="119">
        <v>35</v>
      </c>
      <c r="C3186" s="120">
        <f t="shared" si="99"/>
        <v>97.222222222222229</v>
      </c>
      <c r="D3186" s="119">
        <v>103</v>
      </c>
      <c r="E3186" s="121">
        <f t="shared" si="98"/>
        <v>2.9428571428571431</v>
      </c>
    </row>
    <row r="3187" spans="1:5">
      <c r="A3187" s="118">
        <v>434577</v>
      </c>
      <c r="B3187" s="119">
        <v>35</v>
      </c>
      <c r="C3187" s="120">
        <f t="shared" si="99"/>
        <v>97.222222222222229</v>
      </c>
      <c r="D3187" s="119">
        <v>103</v>
      </c>
      <c r="E3187" s="121">
        <f t="shared" si="98"/>
        <v>2.9428571428571431</v>
      </c>
    </row>
    <row r="3188" spans="1:5">
      <c r="A3188" s="118">
        <v>431773</v>
      </c>
      <c r="B3188" s="119">
        <v>36</v>
      </c>
      <c r="C3188" s="120">
        <f t="shared" si="99"/>
        <v>100</v>
      </c>
      <c r="D3188" s="119">
        <v>106</v>
      </c>
      <c r="E3188" s="121">
        <f t="shared" si="98"/>
        <v>2.9444444444444446</v>
      </c>
    </row>
    <row r="3189" spans="1:5">
      <c r="A3189" s="118">
        <v>432438</v>
      </c>
      <c r="B3189" s="119">
        <v>36</v>
      </c>
      <c r="C3189" s="120">
        <f t="shared" si="99"/>
        <v>100</v>
      </c>
      <c r="D3189" s="119">
        <v>106</v>
      </c>
      <c r="E3189" s="121">
        <f t="shared" si="98"/>
        <v>2.9444444444444446</v>
      </c>
    </row>
    <row r="3190" spans="1:5">
      <c r="A3190" s="118">
        <v>432903</v>
      </c>
      <c r="B3190" s="119">
        <v>36</v>
      </c>
      <c r="C3190" s="120">
        <f t="shared" si="99"/>
        <v>100</v>
      </c>
      <c r="D3190" s="119">
        <v>106</v>
      </c>
      <c r="E3190" s="121">
        <f t="shared" si="98"/>
        <v>2.9444444444444446</v>
      </c>
    </row>
    <row r="3191" spans="1:5">
      <c r="A3191" s="118">
        <v>434236</v>
      </c>
      <c r="B3191" s="119">
        <v>36</v>
      </c>
      <c r="C3191" s="120">
        <f t="shared" si="99"/>
        <v>100</v>
      </c>
      <c r="D3191" s="119">
        <v>106</v>
      </c>
      <c r="E3191" s="121">
        <f t="shared" si="98"/>
        <v>2.9444444444444446</v>
      </c>
    </row>
    <row r="3192" spans="1:5">
      <c r="A3192" s="118">
        <v>434415</v>
      </c>
      <c r="B3192" s="119">
        <v>36</v>
      </c>
      <c r="C3192" s="120">
        <f t="shared" si="99"/>
        <v>100</v>
      </c>
      <c r="D3192" s="119">
        <v>106</v>
      </c>
      <c r="E3192" s="121">
        <f t="shared" si="98"/>
        <v>2.9444444444444446</v>
      </c>
    </row>
    <row r="3193" spans="1:5">
      <c r="A3193" s="118">
        <v>434693</v>
      </c>
      <c r="B3193" s="119">
        <v>36</v>
      </c>
      <c r="C3193" s="120">
        <f t="shared" si="99"/>
        <v>100</v>
      </c>
      <c r="D3193" s="119">
        <v>106</v>
      </c>
      <c r="E3193" s="121">
        <f t="shared" si="98"/>
        <v>2.9444444444444446</v>
      </c>
    </row>
    <row r="3194" spans="1:5">
      <c r="A3194" s="118">
        <v>434807</v>
      </c>
      <c r="B3194" s="119">
        <v>36</v>
      </c>
      <c r="C3194" s="120">
        <f t="shared" si="99"/>
        <v>100</v>
      </c>
      <c r="D3194" s="119">
        <v>106</v>
      </c>
      <c r="E3194" s="121">
        <f t="shared" si="98"/>
        <v>2.9444444444444446</v>
      </c>
    </row>
    <row r="3195" spans="1:5">
      <c r="A3195" s="118">
        <v>431197</v>
      </c>
      <c r="B3195" s="119">
        <v>33</v>
      </c>
      <c r="C3195" s="120">
        <f t="shared" si="99"/>
        <v>91.666666666666671</v>
      </c>
      <c r="D3195" s="119">
        <v>98</v>
      </c>
      <c r="E3195" s="121">
        <f t="shared" si="98"/>
        <v>2.9696969696969697</v>
      </c>
    </row>
    <row r="3196" spans="1:5">
      <c r="A3196" s="118">
        <v>432919</v>
      </c>
      <c r="B3196" s="119">
        <v>36</v>
      </c>
      <c r="C3196" s="120">
        <f t="shared" si="99"/>
        <v>100</v>
      </c>
      <c r="D3196" s="119">
        <v>107</v>
      </c>
      <c r="E3196" s="121">
        <f t="shared" si="98"/>
        <v>2.9722222222222223</v>
      </c>
    </row>
    <row r="3197" spans="1:5">
      <c r="A3197" s="118">
        <v>433307</v>
      </c>
      <c r="B3197" s="119">
        <v>36</v>
      </c>
      <c r="C3197" s="120">
        <f t="shared" si="99"/>
        <v>100</v>
      </c>
      <c r="D3197" s="119">
        <v>107</v>
      </c>
      <c r="E3197" s="121">
        <f t="shared" si="98"/>
        <v>2.9722222222222223</v>
      </c>
    </row>
    <row r="3198" spans="1:5">
      <c r="A3198" s="118">
        <v>433599</v>
      </c>
      <c r="B3198" s="119">
        <v>36</v>
      </c>
      <c r="C3198" s="120">
        <f t="shared" si="99"/>
        <v>100</v>
      </c>
      <c r="D3198" s="119">
        <v>107</v>
      </c>
      <c r="E3198" s="121">
        <f t="shared" si="98"/>
        <v>2.9722222222222223</v>
      </c>
    </row>
    <row r="3199" spans="1:5">
      <c r="A3199" s="118">
        <v>433660</v>
      </c>
      <c r="B3199" s="119">
        <v>36</v>
      </c>
      <c r="C3199" s="120">
        <f t="shared" si="99"/>
        <v>100</v>
      </c>
      <c r="D3199" s="119">
        <v>107</v>
      </c>
      <c r="E3199" s="121">
        <f t="shared" si="98"/>
        <v>2.9722222222222223</v>
      </c>
    </row>
    <row r="3200" spans="1:5">
      <c r="A3200" s="118">
        <v>434039</v>
      </c>
      <c r="B3200" s="119">
        <v>36</v>
      </c>
      <c r="C3200" s="120">
        <f t="shared" si="99"/>
        <v>100</v>
      </c>
      <c r="D3200" s="119">
        <v>107</v>
      </c>
      <c r="E3200" s="121">
        <f t="shared" si="98"/>
        <v>2.9722222222222223</v>
      </c>
    </row>
    <row r="3201" spans="1:5">
      <c r="A3201" s="118">
        <v>434712</v>
      </c>
      <c r="B3201" s="119">
        <v>36</v>
      </c>
      <c r="C3201" s="120">
        <f t="shared" si="99"/>
        <v>100</v>
      </c>
      <c r="D3201" s="119">
        <v>107</v>
      </c>
      <c r="E3201" s="121">
        <f t="shared" si="98"/>
        <v>2.9722222222222223</v>
      </c>
    </row>
    <row r="3202" spans="1:5">
      <c r="A3202" s="118">
        <v>431740</v>
      </c>
      <c r="B3202" s="119">
        <v>36</v>
      </c>
      <c r="C3202" s="120">
        <f t="shared" si="99"/>
        <v>100</v>
      </c>
      <c r="D3202" s="119">
        <v>108</v>
      </c>
      <c r="E3202" s="121">
        <f t="shared" si="98"/>
        <v>3</v>
      </c>
    </row>
    <row r="3203" spans="1:5">
      <c r="A3203" s="118">
        <v>432088</v>
      </c>
      <c r="B3203" s="119">
        <v>36</v>
      </c>
      <c r="C3203" s="120">
        <f t="shared" si="99"/>
        <v>100</v>
      </c>
      <c r="D3203" s="119">
        <v>108</v>
      </c>
      <c r="E3203" s="121">
        <f t="shared" si="98"/>
        <v>3</v>
      </c>
    </row>
    <row r="3204" spans="1:5">
      <c r="A3204" s="118">
        <v>432619</v>
      </c>
      <c r="B3204" s="119">
        <v>36</v>
      </c>
      <c r="C3204" s="120">
        <f t="shared" si="99"/>
        <v>100</v>
      </c>
      <c r="D3204" s="119">
        <v>108</v>
      </c>
      <c r="E3204" s="121">
        <f t="shared" ref="E3204:E3267" si="100">D3204/B3204</f>
        <v>3</v>
      </c>
    </row>
    <row r="3205" spans="1:5">
      <c r="A3205" s="118">
        <v>434602</v>
      </c>
      <c r="B3205" s="119">
        <v>36</v>
      </c>
      <c r="C3205" s="120">
        <f t="shared" ref="C3205:C3268" si="101">B3205*100/36</f>
        <v>100</v>
      </c>
      <c r="D3205" s="119">
        <v>108</v>
      </c>
      <c r="E3205" s="121">
        <f t="shared" si="100"/>
        <v>3</v>
      </c>
    </row>
    <row r="3206" spans="1:5">
      <c r="A3206" s="118">
        <v>434827</v>
      </c>
      <c r="B3206" s="119">
        <v>36</v>
      </c>
      <c r="C3206" s="120">
        <f t="shared" si="101"/>
        <v>100</v>
      </c>
      <c r="D3206" s="119">
        <v>108</v>
      </c>
      <c r="E3206" s="121">
        <f t="shared" si="100"/>
        <v>3</v>
      </c>
    </row>
    <row r="3207" spans="1:5">
      <c r="A3207" s="118">
        <v>431667</v>
      </c>
      <c r="B3207" s="119">
        <v>36</v>
      </c>
      <c r="C3207" s="120">
        <f t="shared" si="101"/>
        <v>100</v>
      </c>
      <c r="D3207" s="119">
        <v>109</v>
      </c>
      <c r="E3207" s="121">
        <f t="shared" si="100"/>
        <v>3.0277777777777777</v>
      </c>
    </row>
    <row r="3208" spans="1:5">
      <c r="A3208" s="118">
        <v>431912</v>
      </c>
      <c r="B3208" s="119">
        <v>36</v>
      </c>
      <c r="C3208" s="120">
        <f t="shared" si="101"/>
        <v>100</v>
      </c>
      <c r="D3208" s="119">
        <v>109</v>
      </c>
      <c r="E3208" s="121">
        <f t="shared" si="100"/>
        <v>3.0277777777777777</v>
      </c>
    </row>
    <row r="3209" spans="1:5">
      <c r="A3209" s="118">
        <v>433011</v>
      </c>
      <c r="B3209" s="119">
        <v>36</v>
      </c>
      <c r="C3209" s="120">
        <f t="shared" si="101"/>
        <v>100</v>
      </c>
      <c r="D3209" s="119">
        <v>109</v>
      </c>
      <c r="E3209" s="121">
        <f t="shared" si="100"/>
        <v>3.0277777777777777</v>
      </c>
    </row>
    <row r="3210" spans="1:5">
      <c r="A3210" s="118">
        <v>433436</v>
      </c>
      <c r="B3210" s="119">
        <v>36</v>
      </c>
      <c r="C3210" s="120">
        <f t="shared" si="101"/>
        <v>100</v>
      </c>
      <c r="D3210" s="119">
        <v>109</v>
      </c>
      <c r="E3210" s="121">
        <f t="shared" si="100"/>
        <v>3.0277777777777777</v>
      </c>
    </row>
    <row r="3211" spans="1:5">
      <c r="A3211" s="118">
        <v>433499</v>
      </c>
      <c r="B3211" s="119">
        <v>36</v>
      </c>
      <c r="C3211" s="120">
        <f t="shared" si="101"/>
        <v>100</v>
      </c>
      <c r="D3211" s="119">
        <v>109</v>
      </c>
      <c r="E3211" s="121">
        <f t="shared" si="100"/>
        <v>3.0277777777777777</v>
      </c>
    </row>
    <row r="3212" spans="1:5">
      <c r="A3212" s="118">
        <v>434172</v>
      </c>
      <c r="B3212" s="119">
        <v>36</v>
      </c>
      <c r="C3212" s="120">
        <f t="shared" si="101"/>
        <v>100</v>
      </c>
      <c r="D3212" s="119">
        <v>109</v>
      </c>
      <c r="E3212" s="121">
        <f t="shared" si="100"/>
        <v>3.0277777777777777</v>
      </c>
    </row>
    <row r="3213" spans="1:5">
      <c r="A3213" s="118">
        <v>434098</v>
      </c>
      <c r="B3213" s="119">
        <v>35</v>
      </c>
      <c r="C3213" s="120">
        <f t="shared" si="101"/>
        <v>97.222222222222229</v>
      </c>
      <c r="D3213" s="119">
        <v>106</v>
      </c>
      <c r="E3213" s="121">
        <f t="shared" si="100"/>
        <v>3.0285714285714285</v>
      </c>
    </row>
    <row r="3214" spans="1:5">
      <c r="A3214" s="118">
        <v>435090</v>
      </c>
      <c r="B3214" s="119">
        <v>35</v>
      </c>
      <c r="C3214" s="120">
        <f t="shared" si="101"/>
        <v>97.222222222222229</v>
      </c>
      <c r="D3214" s="119">
        <v>106</v>
      </c>
      <c r="E3214" s="121">
        <f t="shared" si="100"/>
        <v>3.0285714285714285</v>
      </c>
    </row>
    <row r="3215" spans="1:5">
      <c r="A3215" s="118">
        <v>434626</v>
      </c>
      <c r="B3215" s="119">
        <v>33</v>
      </c>
      <c r="C3215" s="120">
        <f t="shared" si="101"/>
        <v>91.666666666666671</v>
      </c>
      <c r="D3215" s="119">
        <v>100</v>
      </c>
      <c r="E3215" s="121">
        <f t="shared" si="100"/>
        <v>3.0303030303030303</v>
      </c>
    </row>
    <row r="3216" spans="1:5">
      <c r="A3216" s="118">
        <v>433770</v>
      </c>
      <c r="B3216" s="119">
        <v>36</v>
      </c>
      <c r="C3216" s="120">
        <f t="shared" si="101"/>
        <v>100</v>
      </c>
      <c r="D3216" s="119">
        <v>110</v>
      </c>
      <c r="E3216" s="121">
        <f t="shared" si="100"/>
        <v>3.0555555555555554</v>
      </c>
    </row>
    <row r="3217" spans="1:5">
      <c r="A3217" s="118">
        <v>434188</v>
      </c>
      <c r="B3217" s="119">
        <v>36</v>
      </c>
      <c r="C3217" s="120">
        <f t="shared" si="101"/>
        <v>100</v>
      </c>
      <c r="D3217" s="119">
        <v>110</v>
      </c>
      <c r="E3217" s="121">
        <f t="shared" si="100"/>
        <v>3.0555555555555554</v>
      </c>
    </row>
    <row r="3218" spans="1:5">
      <c r="A3218" s="118">
        <v>434456</v>
      </c>
      <c r="B3218" s="119">
        <v>36</v>
      </c>
      <c r="C3218" s="120">
        <f t="shared" si="101"/>
        <v>100</v>
      </c>
      <c r="D3218" s="119">
        <v>110</v>
      </c>
      <c r="E3218" s="121">
        <f t="shared" si="100"/>
        <v>3.0555555555555554</v>
      </c>
    </row>
    <row r="3219" spans="1:5">
      <c r="A3219" s="118">
        <v>435135</v>
      </c>
      <c r="B3219" s="119">
        <v>36</v>
      </c>
      <c r="C3219" s="120">
        <f t="shared" si="101"/>
        <v>100</v>
      </c>
      <c r="D3219" s="119">
        <v>110</v>
      </c>
      <c r="E3219" s="121">
        <f t="shared" si="100"/>
        <v>3.0555555555555554</v>
      </c>
    </row>
    <row r="3220" spans="1:5">
      <c r="A3220" s="118">
        <v>434922</v>
      </c>
      <c r="B3220" s="119">
        <v>35</v>
      </c>
      <c r="C3220" s="120">
        <f t="shared" si="101"/>
        <v>97.222222222222229</v>
      </c>
      <c r="D3220" s="119">
        <v>107</v>
      </c>
      <c r="E3220" s="121">
        <f t="shared" si="100"/>
        <v>3.0571428571428569</v>
      </c>
    </row>
    <row r="3221" spans="1:5">
      <c r="A3221" s="118">
        <v>432328</v>
      </c>
      <c r="B3221" s="119">
        <v>34</v>
      </c>
      <c r="C3221" s="120">
        <f t="shared" si="101"/>
        <v>94.444444444444443</v>
      </c>
      <c r="D3221" s="119">
        <v>104</v>
      </c>
      <c r="E3221" s="121">
        <f t="shared" si="100"/>
        <v>3.0588235294117645</v>
      </c>
    </row>
    <row r="3222" spans="1:5">
      <c r="A3222" s="118">
        <v>433850</v>
      </c>
      <c r="B3222" s="119">
        <v>36</v>
      </c>
      <c r="C3222" s="120">
        <f t="shared" si="101"/>
        <v>100</v>
      </c>
      <c r="D3222" s="119">
        <v>111</v>
      </c>
      <c r="E3222" s="121">
        <f t="shared" si="100"/>
        <v>3.0833333333333335</v>
      </c>
    </row>
    <row r="3223" spans="1:5">
      <c r="A3223" s="118">
        <v>432425</v>
      </c>
      <c r="B3223" s="119">
        <v>35</v>
      </c>
      <c r="C3223" s="120">
        <f t="shared" si="101"/>
        <v>97.222222222222229</v>
      </c>
      <c r="D3223" s="119">
        <v>108</v>
      </c>
      <c r="E3223" s="121">
        <f t="shared" si="100"/>
        <v>3.0857142857142859</v>
      </c>
    </row>
    <row r="3224" spans="1:5">
      <c r="A3224" s="118">
        <v>433464</v>
      </c>
      <c r="B3224" s="119">
        <v>35</v>
      </c>
      <c r="C3224" s="120">
        <f t="shared" si="101"/>
        <v>97.222222222222229</v>
      </c>
      <c r="D3224" s="119">
        <v>108</v>
      </c>
      <c r="E3224" s="121">
        <f t="shared" si="100"/>
        <v>3.0857142857142859</v>
      </c>
    </row>
    <row r="3225" spans="1:5">
      <c r="A3225" s="118">
        <v>433136</v>
      </c>
      <c r="B3225" s="119">
        <v>34</v>
      </c>
      <c r="C3225" s="120">
        <f t="shared" si="101"/>
        <v>94.444444444444443</v>
      </c>
      <c r="D3225" s="119">
        <v>105</v>
      </c>
      <c r="E3225" s="121">
        <f t="shared" si="100"/>
        <v>3.0882352941176472</v>
      </c>
    </row>
    <row r="3226" spans="1:5">
      <c r="A3226" s="118">
        <v>434104</v>
      </c>
      <c r="B3226" s="119">
        <v>34</v>
      </c>
      <c r="C3226" s="120">
        <f t="shared" si="101"/>
        <v>94.444444444444443</v>
      </c>
      <c r="D3226" s="119">
        <v>105</v>
      </c>
      <c r="E3226" s="121">
        <f t="shared" si="100"/>
        <v>3.0882352941176472</v>
      </c>
    </row>
    <row r="3227" spans="1:5">
      <c r="A3227" s="118">
        <v>434759</v>
      </c>
      <c r="B3227" s="119">
        <v>32</v>
      </c>
      <c r="C3227" s="120">
        <f t="shared" si="101"/>
        <v>88.888888888888886</v>
      </c>
      <c r="D3227" s="119">
        <v>99</v>
      </c>
      <c r="E3227" s="121">
        <f t="shared" si="100"/>
        <v>3.09375</v>
      </c>
    </row>
    <row r="3228" spans="1:5">
      <c r="A3228" s="118">
        <v>433609</v>
      </c>
      <c r="B3228" s="119">
        <v>36</v>
      </c>
      <c r="C3228" s="120">
        <f t="shared" si="101"/>
        <v>100</v>
      </c>
      <c r="D3228" s="119">
        <v>112</v>
      </c>
      <c r="E3228" s="121">
        <f t="shared" si="100"/>
        <v>3.1111111111111112</v>
      </c>
    </row>
    <row r="3229" spans="1:5">
      <c r="A3229" s="118">
        <v>431751</v>
      </c>
      <c r="B3229" s="119">
        <v>36</v>
      </c>
      <c r="C3229" s="120">
        <f t="shared" si="101"/>
        <v>100</v>
      </c>
      <c r="D3229" s="119">
        <v>113</v>
      </c>
      <c r="E3229" s="121">
        <f t="shared" si="100"/>
        <v>3.1388888888888888</v>
      </c>
    </row>
    <row r="3230" spans="1:5">
      <c r="A3230" s="118">
        <v>432725</v>
      </c>
      <c r="B3230" s="119">
        <v>36</v>
      </c>
      <c r="C3230" s="120">
        <f t="shared" si="101"/>
        <v>100</v>
      </c>
      <c r="D3230" s="119">
        <v>113</v>
      </c>
      <c r="E3230" s="121">
        <f t="shared" si="100"/>
        <v>3.1388888888888888</v>
      </c>
    </row>
    <row r="3231" spans="1:5">
      <c r="A3231" s="118">
        <v>433308</v>
      </c>
      <c r="B3231" s="119">
        <v>36</v>
      </c>
      <c r="C3231" s="120">
        <f t="shared" si="101"/>
        <v>100</v>
      </c>
      <c r="D3231" s="119">
        <v>113</v>
      </c>
      <c r="E3231" s="121">
        <f t="shared" si="100"/>
        <v>3.1388888888888888</v>
      </c>
    </row>
    <row r="3232" spans="1:5">
      <c r="A3232" s="118">
        <v>431676</v>
      </c>
      <c r="B3232" s="119">
        <v>35</v>
      </c>
      <c r="C3232" s="120">
        <f t="shared" si="101"/>
        <v>97.222222222222229</v>
      </c>
      <c r="D3232" s="119">
        <v>110</v>
      </c>
      <c r="E3232" s="121">
        <f t="shared" si="100"/>
        <v>3.1428571428571428</v>
      </c>
    </row>
    <row r="3233" spans="1:5">
      <c r="A3233" s="118">
        <v>432071</v>
      </c>
      <c r="B3233" s="119">
        <v>35</v>
      </c>
      <c r="C3233" s="120">
        <f t="shared" si="101"/>
        <v>97.222222222222229</v>
      </c>
      <c r="D3233" s="119">
        <v>110</v>
      </c>
      <c r="E3233" s="121">
        <f t="shared" si="100"/>
        <v>3.1428571428571428</v>
      </c>
    </row>
    <row r="3234" spans="1:5">
      <c r="A3234" s="118">
        <v>433698</v>
      </c>
      <c r="B3234" s="119">
        <v>36</v>
      </c>
      <c r="C3234" s="120">
        <f t="shared" si="101"/>
        <v>100</v>
      </c>
      <c r="D3234" s="119">
        <v>114</v>
      </c>
      <c r="E3234" s="121">
        <f t="shared" si="100"/>
        <v>3.1666666666666665</v>
      </c>
    </row>
    <row r="3235" spans="1:5">
      <c r="A3235" s="118">
        <v>434262</v>
      </c>
      <c r="B3235" s="119">
        <v>36</v>
      </c>
      <c r="C3235" s="120">
        <f t="shared" si="101"/>
        <v>100</v>
      </c>
      <c r="D3235" s="119">
        <v>114</v>
      </c>
      <c r="E3235" s="121">
        <f t="shared" si="100"/>
        <v>3.1666666666666665</v>
      </c>
    </row>
    <row r="3236" spans="1:5">
      <c r="A3236" s="118">
        <v>434737</v>
      </c>
      <c r="B3236" s="119">
        <v>36</v>
      </c>
      <c r="C3236" s="120">
        <f t="shared" si="101"/>
        <v>100</v>
      </c>
      <c r="D3236" s="119">
        <v>114</v>
      </c>
      <c r="E3236" s="121">
        <f t="shared" si="100"/>
        <v>3.1666666666666665</v>
      </c>
    </row>
    <row r="3237" spans="1:5">
      <c r="A3237" s="118">
        <v>432111</v>
      </c>
      <c r="B3237" s="119">
        <v>34</v>
      </c>
      <c r="C3237" s="120">
        <f t="shared" si="101"/>
        <v>94.444444444444443</v>
      </c>
      <c r="D3237" s="119">
        <v>108</v>
      </c>
      <c r="E3237" s="121">
        <f t="shared" si="100"/>
        <v>3.1764705882352939</v>
      </c>
    </row>
    <row r="3238" spans="1:5">
      <c r="A3238" s="118">
        <v>431334</v>
      </c>
      <c r="B3238" s="119">
        <v>36</v>
      </c>
      <c r="C3238" s="120">
        <f t="shared" si="101"/>
        <v>100</v>
      </c>
      <c r="D3238" s="119">
        <v>115</v>
      </c>
      <c r="E3238" s="121">
        <f t="shared" si="100"/>
        <v>3.1944444444444446</v>
      </c>
    </row>
    <row r="3239" spans="1:5">
      <c r="A3239" s="118">
        <v>431778</v>
      </c>
      <c r="B3239" s="119">
        <v>36</v>
      </c>
      <c r="C3239" s="120">
        <f t="shared" si="101"/>
        <v>100</v>
      </c>
      <c r="D3239" s="119">
        <v>115</v>
      </c>
      <c r="E3239" s="121">
        <f t="shared" si="100"/>
        <v>3.1944444444444446</v>
      </c>
    </row>
    <row r="3240" spans="1:5">
      <c r="A3240" s="118">
        <v>431924</v>
      </c>
      <c r="B3240" s="119">
        <v>36</v>
      </c>
      <c r="C3240" s="120">
        <f t="shared" si="101"/>
        <v>100</v>
      </c>
      <c r="D3240" s="119">
        <v>115</v>
      </c>
      <c r="E3240" s="121">
        <f t="shared" si="100"/>
        <v>3.1944444444444446</v>
      </c>
    </row>
    <row r="3241" spans="1:5">
      <c r="A3241" s="118">
        <v>433482</v>
      </c>
      <c r="B3241" s="119">
        <v>36</v>
      </c>
      <c r="C3241" s="120">
        <f t="shared" si="101"/>
        <v>100</v>
      </c>
      <c r="D3241" s="119">
        <v>115</v>
      </c>
      <c r="E3241" s="121">
        <f t="shared" si="100"/>
        <v>3.1944444444444446</v>
      </c>
    </row>
    <row r="3242" spans="1:5">
      <c r="A3242" s="118">
        <v>433383</v>
      </c>
      <c r="B3242" s="119">
        <v>35</v>
      </c>
      <c r="C3242" s="120">
        <f t="shared" si="101"/>
        <v>97.222222222222229</v>
      </c>
      <c r="D3242" s="119">
        <v>112</v>
      </c>
      <c r="E3242" s="121">
        <f t="shared" si="100"/>
        <v>3.2</v>
      </c>
    </row>
    <row r="3243" spans="1:5">
      <c r="A3243" s="118">
        <v>431689</v>
      </c>
      <c r="B3243" s="119">
        <v>36</v>
      </c>
      <c r="C3243" s="120">
        <f t="shared" si="101"/>
        <v>100</v>
      </c>
      <c r="D3243" s="119">
        <v>116</v>
      </c>
      <c r="E3243" s="121">
        <f t="shared" si="100"/>
        <v>3.2222222222222223</v>
      </c>
    </row>
    <row r="3244" spans="1:5">
      <c r="A3244" s="118">
        <v>432909</v>
      </c>
      <c r="B3244" s="119">
        <v>36</v>
      </c>
      <c r="C3244" s="120">
        <f t="shared" si="101"/>
        <v>100</v>
      </c>
      <c r="D3244" s="119">
        <v>116</v>
      </c>
      <c r="E3244" s="121">
        <f t="shared" si="100"/>
        <v>3.2222222222222223</v>
      </c>
    </row>
    <row r="3245" spans="1:5">
      <c r="A3245" s="118">
        <v>435032</v>
      </c>
      <c r="B3245" s="119">
        <v>36</v>
      </c>
      <c r="C3245" s="120">
        <f t="shared" si="101"/>
        <v>100</v>
      </c>
      <c r="D3245" s="119">
        <v>116</v>
      </c>
      <c r="E3245" s="121">
        <f t="shared" si="100"/>
        <v>3.2222222222222223</v>
      </c>
    </row>
    <row r="3246" spans="1:5">
      <c r="A3246" s="118">
        <v>435049</v>
      </c>
      <c r="B3246" s="119">
        <v>36</v>
      </c>
      <c r="C3246" s="120">
        <f t="shared" si="101"/>
        <v>100</v>
      </c>
      <c r="D3246" s="119">
        <v>116</v>
      </c>
      <c r="E3246" s="121">
        <f t="shared" si="100"/>
        <v>3.2222222222222223</v>
      </c>
    </row>
    <row r="3247" spans="1:5">
      <c r="A3247" s="118">
        <v>433733</v>
      </c>
      <c r="B3247" s="119">
        <v>35</v>
      </c>
      <c r="C3247" s="120">
        <f t="shared" si="101"/>
        <v>97.222222222222229</v>
      </c>
      <c r="D3247" s="119">
        <v>113</v>
      </c>
      <c r="E3247" s="121">
        <f t="shared" si="100"/>
        <v>3.2285714285714286</v>
      </c>
    </row>
    <row r="3248" spans="1:5">
      <c r="A3248" s="118">
        <v>434454</v>
      </c>
      <c r="B3248" s="119">
        <v>35</v>
      </c>
      <c r="C3248" s="120">
        <f t="shared" si="101"/>
        <v>97.222222222222229</v>
      </c>
      <c r="D3248" s="119">
        <v>113</v>
      </c>
      <c r="E3248" s="121">
        <f t="shared" si="100"/>
        <v>3.2285714285714286</v>
      </c>
    </row>
    <row r="3249" spans="1:5">
      <c r="A3249" s="118">
        <v>433586</v>
      </c>
      <c r="B3249" s="119">
        <v>36</v>
      </c>
      <c r="C3249" s="120">
        <f t="shared" si="101"/>
        <v>100</v>
      </c>
      <c r="D3249" s="119">
        <v>117</v>
      </c>
      <c r="E3249" s="121">
        <f t="shared" si="100"/>
        <v>3.25</v>
      </c>
    </row>
    <row r="3250" spans="1:5">
      <c r="A3250" s="118">
        <v>434492</v>
      </c>
      <c r="B3250" s="119">
        <v>36</v>
      </c>
      <c r="C3250" s="120">
        <f t="shared" si="101"/>
        <v>100</v>
      </c>
      <c r="D3250" s="119">
        <v>118</v>
      </c>
      <c r="E3250" s="121">
        <f t="shared" si="100"/>
        <v>3.2777777777777777</v>
      </c>
    </row>
    <row r="3251" spans="1:5">
      <c r="A3251" s="118">
        <v>432651</v>
      </c>
      <c r="B3251" s="119">
        <v>35</v>
      </c>
      <c r="C3251" s="120">
        <f t="shared" si="101"/>
        <v>97.222222222222229</v>
      </c>
      <c r="D3251" s="119">
        <v>115</v>
      </c>
      <c r="E3251" s="121">
        <f t="shared" si="100"/>
        <v>3.2857142857142856</v>
      </c>
    </row>
    <row r="3252" spans="1:5">
      <c r="A3252" s="118">
        <v>431699</v>
      </c>
      <c r="B3252" s="119">
        <v>36</v>
      </c>
      <c r="C3252" s="120">
        <f t="shared" si="101"/>
        <v>100</v>
      </c>
      <c r="D3252" s="119">
        <v>119</v>
      </c>
      <c r="E3252" s="121">
        <f t="shared" si="100"/>
        <v>3.3055555555555554</v>
      </c>
    </row>
    <row r="3253" spans="1:5">
      <c r="A3253" s="118">
        <v>435005</v>
      </c>
      <c r="B3253" s="119">
        <v>36</v>
      </c>
      <c r="C3253" s="120">
        <f t="shared" si="101"/>
        <v>100</v>
      </c>
      <c r="D3253" s="119">
        <v>119</v>
      </c>
      <c r="E3253" s="121">
        <f t="shared" si="100"/>
        <v>3.3055555555555554</v>
      </c>
    </row>
    <row r="3254" spans="1:5">
      <c r="A3254" s="118">
        <v>431155</v>
      </c>
      <c r="B3254" s="119">
        <v>35</v>
      </c>
      <c r="C3254" s="120">
        <f t="shared" si="101"/>
        <v>97.222222222222229</v>
      </c>
      <c r="D3254" s="119">
        <v>116</v>
      </c>
      <c r="E3254" s="121">
        <f t="shared" si="100"/>
        <v>3.3142857142857145</v>
      </c>
    </row>
    <row r="3255" spans="1:5">
      <c r="A3255" s="118">
        <v>435282</v>
      </c>
      <c r="B3255" s="119">
        <v>35</v>
      </c>
      <c r="C3255" s="120">
        <f t="shared" si="101"/>
        <v>97.222222222222229</v>
      </c>
      <c r="D3255" s="119">
        <v>116</v>
      </c>
      <c r="E3255" s="121">
        <f t="shared" si="100"/>
        <v>3.3142857142857145</v>
      </c>
    </row>
    <row r="3256" spans="1:5">
      <c r="A3256" s="118">
        <v>432811</v>
      </c>
      <c r="B3256" s="119">
        <v>36</v>
      </c>
      <c r="C3256" s="120">
        <f t="shared" si="101"/>
        <v>100</v>
      </c>
      <c r="D3256" s="119">
        <v>120</v>
      </c>
      <c r="E3256" s="121">
        <f t="shared" si="100"/>
        <v>3.3333333333333335</v>
      </c>
    </row>
    <row r="3257" spans="1:5">
      <c r="A3257" s="118">
        <v>433497</v>
      </c>
      <c r="B3257" s="119">
        <v>36</v>
      </c>
      <c r="C3257" s="120">
        <f t="shared" si="101"/>
        <v>100</v>
      </c>
      <c r="D3257" s="119">
        <v>120</v>
      </c>
      <c r="E3257" s="121">
        <f t="shared" si="100"/>
        <v>3.3333333333333335</v>
      </c>
    </row>
    <row r="3258" spans="1:5">
      <c r="A3258" s="118">
        <v>432858</v>
      </c>
      <c r="B3258" s="119">
        <v>34</v>
      </c>
      <c r="C3258" s="120">
        <f t="shared" si="101"/>
        <v>94.444444444444443</v>
      </c>
      <c r="D3258" s="119">
        <v>114</v>
      </c>
      <c r="E3258" s="121">
        <f t="shared" si="100"/>
        <v>3.3529411764705883</v>
      </c>
    </row>
    <row r="3259" spans="1:5">
      <c r="A3259" s="118">
        <v>431717</v>
      </c>
      <c r="B3259" s="119">
        <v>36</v>
      </c>
      <c r="C3259" s="120">
        <f t="shared" si="101"/>
        <v>100</v>
      </c>
      <c r="D3259" s="119">
        <v>121</v>
      </c>
      <c r="E3259" s="121">
        <f t="shared" si="100"/>
        <v>3.3611111111111112</v>
      </c>
    </row>
    <row r="3260" spans="1:5">
      <c r="A3260" s="118">
        <v>434252</v>
      </c>
      <c r="B3260" s="119">
        <v>36</v>
      </c>
      <c r="C3260" s="120">
        <f t="shared" si="101"/>
        <v>100</v>
      </c>
      <c r="D3260" s="119">
        <v>121</v>
      </c>
      <c r="E3260" s="121">
        <f t="shared" si="100"/>
        <v>3.3611111111111112</v>
      </c>
    </row>
    <row r="3261" spans="1:5">
      <c r="A3261" s="118">
        <v>434128</v>
      </c>
      <c r="B3261" s="119">
        <v>35</v>
      </c>
      <c r="C3261" s="120">
        <f t="shared" si="101"/>
        <v>97.222222222222229</v>
      </c>
      <c r="D3261" s="119">
        <v>118</v>
      </c>
      <c r="E3261" s="121">
        <f t="shared" si="100"/>
        <v>3.3714285714285714</v>
      </c>
    </row>
    <row r="3262" spans="1:5">
      <c r="A3262" s="118">
        <v>433597</v>
      </c>
      <c r="B3262" s="119">
        <v>36</v>
      </c>
      <c r="C3262" s="120">
        <f t="shared" si="101"/>
        <v>100</v>
      </c>
      <c r="D3262" s="119">
        <v>122</v>
      </c>
      <c r="E3262" s="121">
        <f t="shared" si="100"/>
        <v>3.3888888888888888</v>
      </c>
    </row>
    <row r="3263" spans="1:5">
      <c r="A3263" s="118">
        <v>433668</v>
      </c>
      <c r="B3263" s="119">
        <v>36</v>
      </c>
      <c r="C3263" s="120">
        <f t="shared" si="101"/>
        <v>100</v>
      </c>
      <c r="D3263" s="119">
        <v>122</v>
      </c>
      <c r="E3263" s="121">
        <f t="shared" si="100"/>
        <v>3.3888888888888888</v>
      </c>
    </row>
    <row r="3264" spans="1:5">
      <c r="A3264" s="118">
        <v>432610</v>
      </c>
      <c r="B3264" s="119">
        <v>36</v>
      </c>
      <c r="C3264" s="120">
        <f t="shared" si="101"/>
        <v>100</v>
      </c>
      <c r="D3264" s="119">
        <v>123</v>
      </c>
      <c r="E3264" s="121">
        <f t="shared" si="100"/>
        <v>3.4166666666666665</v>
      </c>
    </row>
    <row r="3265" spans="1:5">
      <c r="A3265" s="118">
        <v>433165</v>
      </c>
      <c r="B3265" s="119">
        <v>36</v>
      </c>
      <c r="C3265" s="120">
        <f t="shared" si="101"/>
        <v>100</v>
      </c>
      <c r="D3265" s="119">
        <v>123</v>
      </c>
      <c r="E3265" s="121">
        <f t="shared" si="100"/>
        <v>3.4166666666666665</v>
      </c>
    </row>
    <row r="3266" spans="1:5">
      <c r="A3266" s="118">
        <v>434501</v>
      </c>
      <c r="B3266" s="119">
        <v>36</v>
      </c>
      <c r="C3266" s="120">
        <f t="shared" si="101"/>
        <v>100</v>
      </c>
      <c r="D3266" s="119">
        <v>123</v>
      </c>
      <c r="E3266" s="121">
        <f t="shared" si="100"/>
        <v>3.4166666666666665</v>
      </c>
    </row>
    <row r="3267" spans="1:5">
      <c r="A3267" s="118">
        <v>431677</v>
      </c>
      <c r="B3267" s="119">
        <v>31</v>
      </c>
      <c r="C3267" s="120">
        <f t="shared" si="101"/>
        <v>86.111111111111114</v>
      </c>
      <c r="D3267" s="119">
        <v>106</v>
      </c>
      <c r="E3267" s="121">
        <f t="shared" si="100"/>
        <v>3.4193548387096775</v>
      </c>
    </row>
    <row r="3268" spans="1:5">
      <c r="A3268" s="118">
        <v>431412</v>
      </c>
      <c r="B3268" s="119">
        <v>35</v>
      </c>
      <c r="C3268" s="120">
        <f t="shared" si="101"/>
        <v>97.222222222222229</v>
      </c>
      <c r="D3268" s="119">
        <v>120</v>
      </c>
      <c r="E3268" s="121">
        <f t="shared" ref="E3268:E3331" si="102">D3268/B3268</f>
        <v>3.4285714285714284</v>
      </c>
    </row>
    <row r="3269" spans="1:5">
      <c r="A3269" s="118">
        <v>434519</v>
      </c>
      <c r="B3269" s="119">
        <v>35</v>
      </c>
      <c r="C3269" s="120">
        <f t="shared" ref="C3269:C3332" si="103">B3269*100/36</f>
        <v>97.222222222222229</v>
      </c>
      <c r="D3269" s="119">
        <v>120</v>
      </c>
      <c r="E3269" s="121">
        <f t="shared" si="102"/>
        <v>3.4285714285714284</v>
      </c>
    </row>
    <row r="3270" spans="1:5">
      <c r="A3270" s="118">
        <v>432388</v>
      </c>
      <c r="B3270" s="119">
        <v>35</v>
      </c>
      <c r="C3270" s="120">
        <f t="shared" si="103"/>
        <v>97.222222222222229</v>
      </c>
      <c r="D3270" s="119">
        <v>121</v>
      </c>
      <c r="E3270" s="121">
        <f t="shared" si="102"/>
        <v>3.4571428571428573</v>
      </c>
    </row>
    <row r="3271" spans="1:5">
      <c r="A3271" s="118">
        <v>434139</v>
      </c>
      <c r="B3271" s="119">
        <v>35</v>
      </c>
      <c r="C3271" s="120">
        <f t="shared" si="103"/>
        <v>97.222222222222229</v>
      </c>
      <c r="D3271" s="119">
        <v>121</v>
      </c>
      <c r="E3271" s="121">
        <f t="shared" si="102"/>
        <v>3.4571428571428573</v>
      </c>
    </row>
    <row r="3272" spans="1:5">
      <c r="A3272" s="118">
        <v>432915</v>
      </c>
      <c r="B3272" s="119">
        <v>34</v>
      </c>
      <c r="C3272" s="120">
        <f t="shared" si="103"/>
        <v>94.444444444444443</v>
      </c>
      <c r="D3272" s="119">
        <v>118</v>
      </c>
      <c r="E3272" s="121">
        <f t="shared" si="102"/>
        <v>3.4705882352941178</v>
      </c>
    </row>
    <row r="3273" spans="1:5">
      <c r="A3273" s="118">
        <v>433009</v>
      </c>
      <c r="B3273" s="119">
        <v>36</v>
      </c>
      <c r="C3273" s="120">
        <f t="shared" si="103"/>
        <v>100</v>
      </c>
      <c r="D3273" s="119">
        <v>125</v>
      </c>
      <c r="E3273" s="121">
        <f t="shared" si="102"/>
        <v>3.4722222222222223</v>
      </c>
    </row>
    <row r="3274" spans="1:5">
      <c r="A3274" s="118">
        <v>432084</v>
      </c>
      <c r="B3274" s="119">
        <v>36</v>
      </c>
      <c r="C3274" s="120">
        <f t="shared" si="103"/>
        <v>100</v>
      </c>
      <c r="D3274" s="119">
        <v>126</v>
      </c>
      <c r="E3274" s="121">
        <f t="shared" si="102"/>
        <v>3.5</v>
      </c>
    </row>
    <row r="3275" spans="1:5">
      <c r="A3275" s="118">
        <v>434702</v>
      </c>
      <c r="B3275" s="119">
        <v>33</v>
      </c>
      <c r="C3275" s="120">
        <f t="shared" si="103"/>
        <v>91.666666666666671</v>
      </c>
      <c r="D3275" s="119">
        <v>116</v>
      </c>
      <c r="E3275" s="121">
        <f t="shared" si="102"/>
        <v>3.5151515151515151</v>
      </c>
    </row>
    <row r="3276" spans="1:5">
      <c r="A3276" s="118">
        <v>434965</v>
      </c>
      <c r="B3276" s="119">
        <v>35</v>
      </c>
      <c r="C3276" s="120">
        <f t="shared" si="103"/>
        <v>97.222222222222229</v>
      </c>
      <c r="D3276" s="119">
        <v>124</v>
      </c>
      <c r="E3276" s="121">
        <f t="shared" si="102"/>
        <v>3.5428571428571427</v>
      </c>
    </row>
    <row r="3277" spans="1:5">
      <c r="A3277" s="118">
        <v>433582</v>
      </c>
      <c r="B3277" s="119">
        <v>36</v>
      </c>
      <c r="C3277" s="120">
        <f t="shared" si="103"/>
        <v>100</v>
      </c>
      <c r="D3277" s="119">
        <v>128</v>
      </c>
      <c r="E3277" s="121">
        <f t="shared" si="102"/>
        <v>3.5555555555555554</v>
      </c>
    </row>
    <row r="3278" spans="1:5">
      <c r="A3278" s="118">
        <v>435318</v>
      </c>
      <c r="B3278" s="119">
        <v>36</v>
      </c>
      <c r="C3278" s="120">
        <f t="shared" si="103"/>
        <v>100</v>
      </c>
      <c r="D3278" s="119">
        <v>128</v>
      </c>
      <c r="E3278" s="121">
        <f t="shared" si="102"/>
        <v>3.5555555555555554</v>
      </c>
    </row>
    <row r="3279" spans="1:5">
      <c r="A3279" s="118">
        <v>431328</v>
      </c>
      <c r="B3279" s="119">
        <v>35</v>
      </c>
      <c r="C3279" s="120">
        <f t="shared" si="103"/>
        <v>97.222222222222229</v>
      </c>
      <c r="D3279" s="119">
        <v>125</v>
      </c>
      <c r="E3279" s="121">
        <f t="shared" si="102"/>
        <v>3.5714285714285716</v>
      </c>
    </row>
    <row r="3280" spans="1:5">
      <c r="A3280" s="118">
        <v>433576</v>
      </c>
      <c r="B3280" s="119">
        <v>36</v>
      </c>
      <c r="C3280" s="120">
        <f t="shared" si="103"/>
        <v>100</v>
      </c>
      <c r="D3280" s="119">
        <v>129</v>
      </c>
      <c r="E3280" s="121">
        <f t="shared" si="102"/>
        <v>3.5833333333333335</v>
      </c>
    </row>
    <row r="3281" spans="1:5">
      <c r="A3281" s="118">
        <v>434559</v>
      </c>
      <c r="B3281" s="119">
        <v>36</v>
      </c>
      <c r="C3281" s="120">
        <f t="shared" si="103"/>
        <v>100</v>
      </c>
      <c r="D3281" s="119">
        <v>130</v>
      </c>
      <c r="E3281" s="121">
        <f t="shared" si="102"/>
        <v>3.6111111111111112</v>
      </c>
    </row>
    <row r="3282" spans="1:5">
      <c r="A3282" s="118">
        <v>433344</v>
      </c>
      <c r="B3282" s="119">
        <v>36</v>
      </c>
      <c r="C3282" s="120">
        <f t="shared" si="103"/>
        <v>100</v>
      </c>
      <c r="D3282" s="119">
        <v>131</v>
      </c>
      <c r="E3282" s="121">
        <f t="shared" si="102"/>
        <v>3.6388888888888888</v>
      </c>
    </row>
    <row r="3283" spans="1:5">
      <c r="A3283" s="118">
        <v>433571</v>
      </c>
      <c r="B3283" s="119">
        <v>35</v>
      </c>
      <c r="C3283" s="120">
        <f t="shared" si="103"/>
        <v>97.222222222222229</v>
      </c>
      <c r="D3283" s="119">
        <v>128</v>
      </c>
      <c r="E3283" s="121">
        <f t="shared" si="102"/>
        <v>3.657142857142857</v>
      </c>
    </row>
    <row r="3284" spans="1:5">
      <c r="A3284" s="118">
        <v>434867</v>
      </c>
      <c r="B3284" s="119">
        <v>35</v>
      </c>
      <c r="C3284" s="120">
        <f t="shared" si="103"/>
        <v>97.222222222222229</v>
      </c>
      <c r="D3284" s="119">
        <v>128</v>
      </c>
      <c r="E3284" s="121">
        <f t="shared" si="102"/>
        <v>3.657142857142857</v>
      </c>
    </row>
    <row r="3285" spans="1:5">
      <c r="A3285" s="118">
        <v>431756</v>
      </c>
      <c r="B3285" s="119">
        <v>36</v>
      </c>
      <c r="C3285" s="120">
        <f t="shared" si="103"/>
        <v>100</v>
      </c>
      <c r="D3285" s="119">
        <v>132</v>
      </c>
      <c r="E3285" s="121">
        <f t="shared" si="102"/>
        <v>3.6666666666666665</v>
      </c>
    </row>
    <row r="3286" spans="1:5">
      <c r="A3286" s="118">
        <v>431487</v>
      </c>
      <c r="B3286" s="119">
        <v>35</v>
      </c>
      <c r="C3286" s="120">
        <f t="shared" si="103"/>
        <v>97.222222222222229</v>
      </c>
      <c r="D3286" s="119">
        <v>129</v>
      </c>
      <c r="E3286" s="121">
        <f t="shared" si="102"/>
        <v>3.6857142857142855</v>
      </c>
    </row>
    <row r="3287" spans="1:5">
      <c r="A3287" s="118">
        <v>431236</v>
      </c>
      <c r="B3287" s="119">
        <v>36</v>
      </c>
      <c r="C3287" s="120">
        <f t="shared" si="103"/>
        <v>100</v>
      </c>
      <c r="D3287" s="119">
        <v>133</v>
      </c>
      <c r="E3287" s="121">
        <f t="shared" si="102"/>
        <v>3.6944444444444446</v>
      </c>
    </row>
    <row r="3288" spans="1:5">
      <c r="A3288" s="118">
        <v>432285</v>
      </c>
      <c r="B3288" s="119">
        <v>34</v>
      </c>
      <c r="C3288" s="120">
        <f t="shared" si="103"/>
        <v>94.444444444444443</v>
      </c>
      <c r="D3288" s="119">
        <v>127</v>
      </c>
      <c r="E3288" s="121">
        <f t="shared" si="102"/>
        <v>3.7352941176470589</v>
      </c>
    </row>
    <row r="3289" spans="1:5">
      <c r="A3289" s="118">
        <v>431202</v>
      </c>
      <c r="B3289" s="119">
        <v>36</v>
      </c>
      <c r="C3289" s="120">
        <f t="shared" si="103"/>
        <v>100</v>
      </c>
      <c r="D3289" s="119">
        <v>135</v>
      </c>
      <c r="E3289" s="121">
        <f t="shared" si="102"/>
        <v>3.75</v>
      </c>
    </row>
    <row r="3290" spans="1:5">
      <c r="A3290" s="118">
        <v>434220</v>
      </c>
      <c r="B3290" s="119">
        <v>36</v>
      </c>
      <c r="C3290" s="120">
        <f t="shared" si="103"/>
        <v>100</v>
      </c>
      <c r="D3290" s="119">
        <v>135</v>
      </c>
      <c r="E3290" s="121">
        <f t="shared" si="102"/>
        <v>3.75</v>
      </c>
    </row>
    <row r="3291" spans="1:5">
      <c r="A3291" s="118">
        <v>433252</v>
      </c>
      <c r="B3291" s="119">
        <v>35</v>
      </c>
      <c r="C3291" s="120">
        <f t="shared" si="103"/>
        <v>97.222222222222229</v>
      </c>
      <c r="D3291" s="119">
        <v>132</v>
      </c>
      <c r="E3291" s="121">
        <f t="shared" si="102"/>
        <v>3.7714285714285714</v>
      </c>
    </row>
    <row r="3292" spans="1:5">
      <c r="A3292" s="118">
        <v>431976</v>
      </c>
      <c r="B3292" s="119">
        <v>36</v>
      </c>
      <c r="C3292" s="120">
        <f t="shared" si="103"/>
        <v>100</v>
      </c>
      <c r="D3292" s="119">
        <v>136</v>
      </c>
      <c r="E3292" s="121">
        <f t="shared" si="102"/>
        <v>3.7777777777777777</v>
      </c>
    </row>
    <row r="3293" spans="1:5">
      <c r="A3293" s="118">
        <v>432422</v>
      </c>
      <c r="B3293" s="119">
        <v>36</v>
      </c>
      <c r="C3293" s="120">
        <f t="shared" si="103"/>
        <v>100</v>
      </c>
      <c r="D3293" s="119">
        <v>136</v>
      </c>
      <c r="E3293" s="121">
        <f t="shared" si="102"/>
        <v>3.7777777777777777</v>
      </c>
    </row>
    <row r="3294" spans="1:5">
      <c r="A3294" s="118">
        <v>433856</v>
      </c>
      <c r="B3294" s="119">
        <v>36</v>
      </c>
      <c r="C3294" s="120">
        <f t="shared" si="103"/>
        <v>100</v>
      </c>
      <c r="D3294" s="119">
        <v>136</v>
      </c>
      <c r="E3294" s="121">
        <f t="shared" si="102"/>
        <v>3.7777777777777777</v>
      </c>
    </row>
    <row r="3295" spans="1:5">
      <c r="A3295" s="118">
        <v>431431</v>
      </c>
      <c r="B3295" s="119">
        <v>35</v>
      </c>
      <c r="C3295" s="120">
        <f t="shared" si="103"/>
        <v>97.222222222222229</v>
      </c>
      <c r="D3295" s="119">
        <v>134</v>
      </c>
      <c r="E3295" s="121">
        <f t="shared" si="102"/>
        <v>3.8285714285714287</v>
      </c>
    </row>
    <row r="3296" spans="1:5">
      <c r="A3296" s="118">
        <v>432680</v>
      </c>
      <c r="B3296" s="119">
        <v>36</v>
      </c>
      <c r="C3296" s="120">
        <f t="shared" si="103"/>
        <v>100</v>
      </c>
      <c r="D3296" s="119">
        <v>138</v>
      </c>
      <c r="E3296" s="121">
        <f t="shared" si="102"/>
        <v>3.8333333333333335</v>
      </c>
    </row>
    <row r="3297" spans="1:5">
      <c r="A3297" s="118">
        <v>433457</v>
      </c>
      <c r="B3297" s="119">
        <v>36</v>
      </c>
      <c r="C3297" s="120">
        <f t="shared" si="103"/>
        <v>100</v>
      </c>
      <c r="D3297" s="119">
        <v>139</v>
      </c>
      <c r="E3297" s="121">
        <f t="shared" si="102"/>
        <v>3.8611111111111112</v>
      </c>
    </row>
    <row r="3298" spans="1:5">
      <c r="A3298" s="118">
        <v>432611</v>
      </c>
      <c r="B3298" s="119">
        <v>36</v>
      </c>
      <c r="C3298" s="120">
        <f t="shared" si="103"/>
        <v>100</v>
      </c>
      <c r="D3298" s="119">
        <v>140</v>
      </c>
      <c r="E3298" s="121">
        <f t="shared" si="102"/>
        <v>3.8888888888888888</v>
      </c>
    </row>
    <row r="3299" spans="1:5">
      <c r="A3299" s="118">
        <v>434033</v>
      </c>
      <c r="B3299" s="119">
        <v>36</v>
      </c>
      <c r="C3299" s="120">
        <f t="shared" si="103"/>
        <v>100</v>
      </c>
      <c r="D3299" s="119">
        <v>141</v>
      </c>
      <c r="E3299" s="121">
        <f t="shared" si="102"/>
        <v>3.9166666666666665</v>
      </c>
    </row>
    <row r="3300" spans="1:5">
      <c r="A3300" s="118">
        <v>434400</v>
      </c>
      <c r="B3300" s="119">
        <v>36</v>
      </c>
      <c r="C3300" s="120">
        <f t="shared" si="103"/>
        <v>100</v>
      </c>
      <c r="D3300" s="119">
        <v>142</v>
      </c>
      <c r="E3300" s="121">
        <f t="shared" si="102"/>
        <v>3.9444444444444446</v>
      </c>
    </row>
    <row r="3301" spans="1:5">
      <c r="A3301" s="118">
        <v>434382</v>
      </c>
      <c r="B3301" s="119">
        <v>36</v>
      </c>
      <c r="C3301" s="120">
        <f t="shared" si="103"/>
        <v>100</v>
      </c>
      <c r="D3301" s="119">
        <v>143</v>
      </c>
      <c r="E3301" s="121">
        <f t="shared" si="102"/>
        <v>3.9722222222222223</v>
      </c>
    </row>
    <row r="3302" spans="1:5">
      <c r="A3302" s="118">
        <v>432750</v>
      </c>
      <c r="B3302" s="119">
        <v>36</v>
      </c>
      <c r="C3302" s="120">
        <f t="shared" si="103"/>
        <v>100</v>
      </c>
      <c r="D3302" s="119">
        <v>144</v>
      </c>
      <c r="E3302" s="121">
        <f t="shared" si="102"/>
        <v>4</v>
      </c>
    </row>
    <row r="3303" spans="1:5">
      <c r="A3303" s="118">
        <v>432974</v>
      </c>
      <c r="B3303" s="119">
        <v>35</v>
      </c>
      <c r="C3303" s="120">
        <f t="shared" si="103"/>
        <v>97.222222222222229</v>
      </c>
      <c r="D3303" s="119">
        <v>140</v>
      </c>
      <c r="E3303" s="121">
        <f t="shared" si="102"/>
        <v>4</v>
      </c>
    </row>
    <row r="3304" spans="1:5">
      <c r="A3304" s="118">
        <v>433980</v>
      </c>
      <c r="B3304" s="119">
        <v>35</v>
      </c>
      <c r="C3304" s="120">
        <f t="shared" si="103"/>
        <v>97.222222222222229</v>
      </c>
      <c r="D3304" s="119">
        <v>140</v>
      </c>
      <c r="E3304" s="121">
        <f t="shared" si="102"/>
        <v>4</v>
      </c>
    </row>
    <row r="3305" spans="1:5">
      <c r="A3305" s="118">
        <v>434450</v>
      </c>
      <c r="B3305" s="119">
        <v>35</v>
      </c>
      <c r="C3305" s="120">
        <f t="shared" si="103"/>
        <v>97.222222222222229</v>
      </c>
      <c r="D3305" s="119">
        <v>140</v>
      </c>
      <c r="E3305" s="121">
        <f t="shared" si="102"/>
        <v>4</v>
      </c>
    </row>
    <row r="3306" spans="1:5">
      <c r="A3306" s="118">
        <v>432398</v>
      </c>
      <c r="B3306" s="119">
        <v>34</v>
      </c>
      <c r="C3306" s="120">
        <f t="shared" si="103"/>
        <v>94.444444444444443</v>
      </c>
      <c r="D3306" s="119">
        <v>136</v>
      </c>
      <c r="E3306" s="121">
        <f t="shared" si="102"/>
        <v>4</v>
      </c>
    </row>
    <row r="3307" spans="1:5">
      <c r="A3307" s="118">
        <v>432828</v>
      </c>
      <c r="B3307" s="119">
        <v>36</v>
      </c>
      <c r="C3307" s="120">
        <f t="shared" si="103"/>
        <v>100</v>
      </c>
      <c r="D3307" s="119">
        <v>145</v>
      </c>
      <c r="E3307" s="121">
        <f t="shared" si="102"/>
        <v>4.0277777777777777</v>
      </c>
    </row>
    <row r="3308" spans="1:5">
      <c r="A3308" s="118">
        <v>431214</v>
      </c>
      <c r="B3308" s="119">
        <v>35</v>
      </c>
      <c r="C3308" s="120">
        <f t="shared" si="103"/>
        <v>97.222222222222229</v>
      </c>
      <c r="D3308" s="119">
        <v>141</v>
      </c>
      <c r="E3308" s="121">
        <f t="shared" si="102"/>
        <v>4.0285714285714285</v>
      </c>
    </row>
    <row r="3309" spans="1:5">
      <c r="A3309" s="118">
        <v>431996</v>
      </c>
      <c r="B3309" s="119">
        <v>32</v>
      </c>
      <c r="C3309" s="120">
        <f t="shared" si="103"/>
        <v>88.888888888888886</v>
      </c>
      <c r="D3309" s="119">
        <v>129</v>
      </c>
      <c r="E3309" s="121">
        <f t="shared" si="102"/>
        <v>4.03125</v>
      </c>
    </row>
    <row r="3310" spans="1:5">
      <c r="A3310" s="118">
        <v>432241</v>
      </c>
      <c r="B3310" s="119">
        <v>36</v>
      </c>
      <c r="C3310" s="120">
        <f t="shared" si="103"/>
        <v>100</v>
      </c>
      <c r="D3310" s="119">
        <v>146</v>
      </c>
      <c r="E3310" s="121">
        <f t="shared" si="102"/>
        <v>4.0555555555555554</v>
      </c>
    </row>
    <row r="3311" spans="1:5">
      <c r="A3311" s="118">
        <v>434891</v>
      </c>
      <c r="B3311" s="119">
        <v>36</v>
      </c>
      <c r="C3311" s="120">
        <f t="shared" si="103"/>
        <v>100</v>
      </c>
      <c r="D3311" s="119">
        <v>146</v>
      </c>
      <c r="E3311" s="121">
        <f t="shared" si="102"/>
        <v>4.0555555555555554</v>
      </c>
    </row>
    <row r="3312" spans="1:5">
      <c r="A3312" s="118">
        <v>433033</v>
      </c>
      <c r="B3312" s="119">
        <v>35</v>
      </c>
      <c r="C3312" s="120">
        <f t="shared" si="103"/>
        <v>97.222222222222229</v>
      </c>
      <c r="D3312" s="119">
        <v>142</v>
      </c>
      <c r="E3312" s="121">
        <f t="shared" si="102"/>
        <v>4.0571428571428569</v>
      </c>
    </row>
    <row r="3313" spans="1:5">
      <c r="A3313" s="118">
        <v>434058</v>
      </c>
      <c r="B3313" s="119">
        <v>36</v>
      </c>
      <c r="C3313" s="120">
        <f t="shared" si="103"/>
        <v>100</v>
      </c>
      <c r="D3313" s="119">
        <v>147</v>
      </c>
      <c r="E3313" s="121">
        <f t="shared" si="102"/>
        <v>4.083333333333333</v>
      </c>
    </row>
    <row r="3314" spans="1:5">
      <c r="A3314" s="118">
        <v>432855</v>
      </c>
      <c r="B3314" s="119">
        <v>36</v>
      </c>
      <c r="C3314" s="120">
        <f t="shared" si="103"/>
        <v>100</v>
      </c>
      <c r="D3314" s="119">
        <v>148</v>
      </c>
      <c r="E3314" s="121">
        <f t="shared" si="102"/>
        <v>4.1111111111111107</v>
      </c>
    </row>
    <row r="3315" spans="1:5">
      <c r="A3315" s="118">
        <v>435133</v>
      </c>
      <c r="B3315" s="119">
        <v>36</v>
      </c>
      <c r="C3315" s="120">
        <f t="shared" si="103"/>
        <v>100</v>
      </c>
      <c r="D3315" s="119">
        <v>148</v>
      </c>
      <c r="E3315" s="121">
        <f t="shared" si="102"/>
        <v>4.1111111111111107</v>
      </c>
    </row>
    <row r="3316" spans="1:5">
      <c r="A3316" s="118">
        <v>434300</v>
      </c>
      <c r="B3316" s="119">
        <v>34</v>
      </c>
      <c r="C3316" s="120">
        <f t="shared" si="103"/>
        <v>94.444444444444443</v>
      </c>
      <c r="D3316" s="119">
        <v>140</v>
      </c>
      <c r="E3316" s="121">
        <f t="shared" si="102"/>
        <v>4.117647058823529</v>
      </c>
    </row>
    <row r="3317" spans="1:5">
      <c r="A3317" s="118">
        <v>432054</v>
      </c>
      <c r="B3317" s="119">
        <v>35</v>
      </c>
      <c r="C3317" s="120">
        <f t="shared" si="103"/>
        <v>97.222222222222229</v>
      </c>
      <c r="D3317" s="119">
        <v>146</v>
      </c>
      <c r="E3317" s="121">
        <f t="shared" si="102"/>
        <v>4.1714285714285717</v>
      </c>
    </row>
    <row r="3318" spans="1:5">
      <c r="A3318" s="118">
        <v>432765</v>
      </c>
      <c r="B3318" s="119">
        <v>36</v>
      </c>
      <c r="C3318" s="120">
        <f t="shared" si="103"/>
        <v>100</v>
      </c>
      <c r="D3318" s="119">
        <v>151</v>
      </c>
      <c r="E3318" s="121">
        <f t="shared" si="102"/>
        <v>4.1944444444444446</v>
      </c>
    </row>
    <row r="3319" spans="1:5">
      <c r="A3319" s="118">
        <v>432502</v>
      </c>
      <c r="B3319" s="119">
        <v>35</v>
      </c>
      <c r="C3319" s="120">
        <f t="shared" si="103"/>
        <v>97.222222222222229</v>
      </c>
      <c r="D3319" s="119">
        <v>147</v>
      </c>
      <c r="E3319" s="121">
        <f t="shared" si="102"/>
        <v>4.2</v>
      </c>
    </row>
    <row r="3320" spans="1:5">
      <c r="A3320" s="118">
        <v>431807</v>
      </c>
      <c r="B3320" s="119">
        <v>35</v>
      </c>
      <c r="C3320" s="120">
        <f t="shared" si="103"/>
        <v>97.222222222222229</v>
      </c>
      <c r="D3320" s="119">
        <v>148</v>
      </c>
      <c r="E3320" s="121">
        <f t="shared" si="102"/>
        <v>4.2285714285714286</v>
      </c>
    </row>
    <row r="3321" spans="1:5">
      <c r="A3321" s="118">
        <v>432435</v>
      </c>
      <c r="B3321" s="119">
        <v>36</v>
      </c>
      <c r="C3321" s="120">
        <f t="shared" si="103"/>
        <v>100</v>
      </c>
      <c r="D3321" s="119">
        <v>153</v>
      </c>
      <c r="E3321" s="121">
        <f t="shared" si="102"/>
        <v>4.25</v>
      </c>
    </row>
    <row r="3322" spans="1:5">
      <c r="A3322" s="118">
        <v>434238</v>
      </c>
      <c r="B3322" s="119">
        <v>35</v>
      </c>
      <c r="C3322" s="120">
        <f t="shared" si="103"/>
        <v>97.222222222222229</v>
      </c>
      <c r="D3322" s="119">
        <v>149</v>
      </c>
      <c r="E3322" s="121">
        <f t="shared" si="102"/>
        <v>4.2571428571428571</v>
      </c>
    </row>
    <row r="3323" spans="1:5">
      <c r="A3323" s="118">
        <v>434361</v>
      </c>
      <c r="B3323" s="119">
        <v>35</v>
      </c>
      <c r="C3323" s="120">
        <f t="shared" si="103"/>
        <v>97.222222222222229</v>
      </c>
      <c r="D3323" s="119">
        <v>151</v>
      </c>
      <c r="E3323" s="121">
        <f t="shared" si="102"/>
        <v>4.3142857142857141</v>
      </c>
    </row>
    <row r="3324" spans="1:5">
      <c r="A3324" s="118">
        <v>434956</v>
      </c>
      <c r="B3324" s="119">
        <v>36</v>
      </c>
      <c r="C3324" s="120">
        <f t="shared" si="103"/>
        <v>100</v>
      </c>
      <c r="D3324" s="119">
        <v>159</v>
      </c>
      <c r="E3324" s="121">
        <f t="shared" si="102"/>
        <v>4.416666666666667</v>
      </c>
    </row>
    <row r="3325" spans="1:5">
      <c r="A3325" s="118">
        <v>434591</v>
      </c>
      <c r="B3325" s="119">
        <v>36</v>
      </c>
      <c r="C3325" s="120">
        <f t="shared" si="103"/>
        <v>100</v>
      </c>
      <c r="D3325" s="119">
        <v>161</v>
      </c>
      <c r="E3325" s="121">
        <f t="shared" si="102"/>
        <v>4.4722222222222223</v>
      </c>
    </row>
    <row r="3326" spans="1:5">
      <c r="A3326" s="118">
        <v>432893</v>
      </c>
      <c r="B3326" s="119">
        <v>35</v>
      </c>
      <c r="C3326" s="120">
        <f t="shared" si="103"/>
        <v>97.222222222222229</v>
      </c>
      <c r="D3326" s="119">
        <v>159</v>
      </c>
      <c r="E3326" s="121">
        <f t="shared" si="102"/>
        <v>4.5428571428571427</v>
      </c>
    </row>
    <row r="3327" spans="1:5">
      <c r="A3327" s="118">
        <v>433212</v>
      </c>
      <c r="B3327" s="119">
        <v>35</v>
      </c>
      <c r="C3327" s="120">
        <f t="shared" si="103"/>
        <v>97.222222222222229</v>
      </c>
      <c r="D3327" s="119">
        <v>159</v>
      </c>
      <c r="E3327" s="121">
        <f t="shared" si="102"/>
        <v>4.5428571428571427</v>
      </c>
    </row>
    <row r="3328" spans="1:5">
      <c r="A3328" s="118">
        <v>433706</v>
      </c>
      <c r="B3328" s="119">
        <v>36</v>
      </c>
      <c r="C3328" s="120">
        <f t="shared" si="103"/>
        <v>100</v>
      </c>
      <c r="D3328" s="119">
        <v>165</v>
      </c>
      <c r="E3328" s="121">
        <f t="shared" si="102"/>
        <v>4.583333333333333</v>
      </c>
    </row>
    <row r="3329" spans="1:5">
      <c r="A3329" s="118">
        <v>434756</v>
      </c>
      <c r="B3329" s="119">
        <v>36</v>
      </c>
      <c r="C3329" s="120">
        <f t="shared" si="103"/>
        <v>100</v>
      </c>
      <c r="D3329" s="119">
        <v>165</v>
      </c>
      <c r="E3329" s="121">
        <f t="shared" si="102"/>
        <v>4.583333333333333</v>
      </c>
    </row>
    <row r="3330" spans="1:5">
      <c r="A3330" s="118">
        <v>434710</v>
      </c>
      <c r="B3330" s="119">
        <v>36</v>
      </c>
      <c r="C3330" s="120">
        <f t="shared" si="103"/>
        <v>100</v>
      </c>
      <c r="D3330" s="119">
        <v>169</v>
      </c>
      <c r="E3330" s="121">
        <f t="shared" si="102"/>
        <v>4.6944444444444446</v>
      </c>
    </row>
    <row r="3331" spans="1:5">
      <c r="A3331" s="118">
        <v>433801</v>
      </c>
      <c r="B3331" s="119">
        <v>34</v>
      </c>
      <c r="C3331" s="120">
        <f t="shared" si="103"/>
        <v>94.444444444444443</v>
      </c>
      <c r="D3331" s="119">
        <v>164</v>
      </c>
      <c r="E3331" s="121">
        <f t="shared" si="102"/>
        <v>4.8235294117647056</v>
      </c>
    </row>
    <row r="3332" spans="1:5">
      <c r="A3332" s="118">
        <v>434051</v>
      </c>
      <c r="B3332" s="119">
        <v>34</v>
      </c>
      <c r="C3332" s="120">
        <f t="shared" si="103"/>
        <v>94.444444444444443</v>
      </c>
      <c r="D3332" s="119">
        <v>164</v>
      </c>
      <c r="E3332" s="121">
        <f t="shared" ref="E3332:E3339" si="104">D3332/B3332</f>
        <v>4.8235294117647056</v>
      </c>
    </row>
    <row r="3333" spans="1:5">
      <c r="A3333" s="118">
        <v>435315</v>
      </c>
      <c r="B3333" s="119">
        <v>36</v>
      </c>
      <c r="C3333" s="120">
        <f t="shared" ref="C3333:C3396" si="105">B3333*100/36</f>
        <v>100</v>
      </c>
      <c r="D3333" s="119">
        <v>178</v>
      </c>
      <c r="E3333" s="121">
        <f t="shared" si="104"/>
        <v>4.9444444444444446</v>
      </c>
    </row>
    <row r="3334" spans="1:5">
      <c r="A3334" s="118">
        <v>433695</v>
      </c>
      <c r="B3334" s="119">
        <v>36</v>
      </c>
      <c r="C3334" s="120">
        <f t="shared" si="105"/>
        <v>100</v>
      </c>
      <c r="D3334" s="119">
        <v>181</v>
      </c>
      <c r="E3334" s="121">
        <f t="shared" si="104"/>
        <v>5.0277777777777777</v>
      </c>
    </row>
    <row r="3335" spans="1:5">
      <c r="A3335" s="118">
        <v>432949</v>
      </c>
      <c r="B3335" s="119">
        <v>35</v>
      </c>
      <c r="C3335" s="120">
        <f t="shared" si="105"/>
        <v>97.222222222222229</v>
      </c>
      <c r="D3335" s="119">
        <v>179</v>
      </c>
      <c r="E3335" s="121">
        <f t="shared" si="104"/>
        <v>5.1142857142857139</v>
      </c>
    </row>
    <row r="3336" spans="1:5">
      <c r="A3336" s="118">
        <v>435028</v>
      </c>
      <c r="B3336" s="119">
        <v>34</v>
      </c>
      <c r="C3336" s="120">
        <f t="shared" si="105"/>
        <v>94.444444444444443</v>
      </c>
      <c r="D3336" s="119">
        <v>183</v>
      </c>
      <c r="E3336" s="121">
        <f t="shared" si="104"/>
        <v>5.382352941176471</v>
      </c>
    </row>
    <row r="3337" spans="1:5">
      <c r="A3337" s="118">
        <v>435043</v>
      </c>
      <c r="B3337" s="119">
        <v>33</v>
      </c>
      <c r="C3337" s="120">
        <f t="shared" si="105"/>
        <v>91.666666666666671</v>
      </c>
      <c r="D3337" s="119">
        <v>182</v>
      </c>
      <c r="E3337" s="121">
        <f t="shared" si="104"/>
        <v>5.5151515151515156</v>
      </c>
    </row>
    <row r="3338" spans="1:5">
      <c r="A3338" s="118">
        <v>432232</v>
      </c>
      <c r="B3338" s="119">
        <v>35</v>
      </c>
      <c r="C3338" s="120">
        <f t="shared" si="105"/>
        <v>97.222222222222229</v>
      </c>
      <c r="D3338" s="119">
        <v>227</v>
      </c>
      <c r="E3338" s="121">
        <f t="shared" si="104"/>
        <v>6.4857142857142858</v>
      </c>
    </row>
    <row r="3339" spans="1:5">
      <c r="A3339" s="118">
        <v>433552</v>
      </c>
      <c r="B3339" s="119">
        <v>35</v>
      </c>
      <c r="C3339" s="120">
        <f t="shared" si="105"/>
        <v>97.222222222222229</v>
      </c>
      <c r="D3339" s="119">
        <v>264</v>
      </c>
      <c r="E3339" s="121">
        <f t="shared" si="104"/>
        <v>7.5428571428571427</v>
      </c>
    </row>
    <row r="3340" spans="1:5">
      <c r="A3340" s="122">
        <v>431222</v>
      </c>
      <c r="B3340" s="5">
        <v>28</v>
      </c>
      <c r="C3340" s="123">
        <f t="shared" si="105"/>
        <v>77.777777777777771</v>
      </c>
      <c r="D3340" s="124" t="s">
        <v>527</v>
      </c>
      <c r="E3340" s="124" t="s">
        <v>953</v>
      </c>
    </row>
    <row r="3341" spans="1:5">
      <c r="A3341" s="122">
        <v>431255</v>
      </c>
      <c r="B3341" s="5">
        <v>28</v>
      </c>
      <c r="C3341" s="123">
        <f t="shared" si="105"/>
        <v>77.777777777777771</v>
      </c>
      <c r="D3341" s="124" t="s">
        <v>953</v>
      </c>
      <c r="E3341" s="124" t="s">
        <v>953</v>
      </c>
    </row>
    <row r="3342" spans="1:5">
      <c r="A3342" s="122">
        <v>431332</v>
      </c>
      <c r="B3342" s="5">
        <v>28</v>
      </c>
      <c r="C3342" s="123">
        <f t="shared" si="105"/>
        <v>77.777777777777771</v>
      </c>
      <c r="D3342" s="124" t="s">
        <v>953</v>
      </c>
      <c r="E3342" s="124" t="s">
        <v>953</v>
      </c>
    </row>
    <row r="3343" spans="1:5">
      <c r="A3343" s="122">
        <v>431502</v>
      </c>
      <c r="B3343" s="5">
        <v>28</v>
      </c>
      <c r="C3343" s="123">
        <f t="shared" si="105"/>
        <v>77.777777777777771</v>
      </c>
      <c r="D3343" s="124" t="s">
        <v>953</v>
      </c>
      <c r="E3343" s="124" t="s">
        <v>953</v>
      </c>
    </row>
    <row r="3344" spans="1:5">
      <c r="A3344" s="122">
        <v>431657</v>
      </c>
      <c r="B3344" s="5">
        <v>28</v>
      </c>
      <c r="C3344" s="123">
        <f t="shared" si="105"/>
        <v>77.777777777777771</v>
      </c>
      <c r="D3344" s="124" t="s">
        <v>953</v>
      </c>
      <c r="E3344" s="124" t="s">
        <v>953</v>
      </c>
    </row>
    <row r="3345" spans="1:5">
      <c r="A3345" s="122">
        <v>431658</v>
      </c>
      <c r="B3345" s="5">
        <v>28</v>
      </c>
      <c r="C3345" s="123">
        <f t="shared" si="105"/>
        <v>77.777777777777771</v>
      </c>
      <c r="D3345" s="124" t="s">
        <v>953</v>
      </c>
      <c r="E3345" s="124" t="s">
        <v>953</v>
      </c>
    </row>
    <row r="3346" spans="1:5">
      <c r="A3346" s="122">
        <v>431670</v>
      </c>
      <c r="B3346" s="5">
        <v>28</v>
      </c>
      <c r="C3346" s="123">
        <f t="shared" si="105"/>
        <v>77.777777777777771</v>
      </c>
      <c r="D3346" s="124" t="s">
        <v>953</v>
      </c>
      <c r="E3346" s="124" t="s">
        <v>953</v>
      </c>
    </row>
    <row r="3347" spans="1:5">
      <c r="A3347" s="122">
        <v>431701</v>
      </c>
      <c r="B3347" s="5">
        <v>28</v>
      </c>
      <c r="C3347" s="123">
        <f t="shared" si="105"/>
        <v>77.777777777777771</v>
      </c>
      <c r="D3347" s="124" t="s">
        <v>953</v>
      </c>
      <c r="E3347" s="124" t="s">
        <v>953</v>
      </c>
    </row>
    <row r="3348" spans="1:5">
      <c r="A3348" s="122">
        <v>431759</v>
      </c>
      <c r="B3348" s="5">
        <v>28</v>
      </c>
      <c r="C3348" s="123">
        <f t="shared" si="105"/>
        <v>77.777777777777771</v>
      </c>
      <c r="D3348" s="124" t="s">
        <v>953</v>
      </c>
      <c r="E3348" s="124" t="s">
        <v>953</v>
      </c>
    </row>
    <row r="3349" spans="1:5">
      <c r="A3349" s="122">
        <v>431858</v>
      </c>
      <c r="B3349" s="5">
        <v>28</v>
      </c>
      <c r="C3349" s="123">
        <f t="shared" si="105"/>
        <v>77.777777777777771</v>
      </c>
      <c r="D3349" s="124" t="s">
        <v>953</v>
      </c>
      <c r="E3349" s="124" t="s">
        <v>953</v>
      </c>
    </row>
    <row r="3350" spans="1:5">
      <c r="A3350" s="122">
        <v>431962</v>
      </c>
      <c r="B3350" s="5">
        <v>28</v>
      </c>
      <c r="C3350" s="123">
        <f t="shared" si="105"/>
        <v>77.777777777777771</v>
      </c>
      <c r="D3350" s="124" t="s">
        <v>953</v>
      </c>
      <c r="E3350" s="124" t="s">
        <v>953</v>
      </c>
    </row>
    <row r="3351" spans="1:5">
      <c r="A3351" s="122">
        <v>432101</v>
      </c>
      <c r="B3351" s="5">
        <v>28</v>
      </c>
      <c r="C3351" s="123">
        <f t="shared" si="105"/>
        <v>77.777777777777771</v>
      </c>
      <c r="D3351" s="124" t="s">
        <v>953</v>
      </c>
      <c r="E3351" s="124" t="s">
        <v>953</v>
      </c>
    </row>
    <row r="3352" spans="1:5">
      <c r="A3352" s="122">
        <v>432174</v>
      </c>
      <c r="B3352" s="5">
        <v>28</v>
      </c>
      <c r="C3352" s="123">
        <f t="shared" si="105"/>
        <v>77.777777777777771</v>
      </c>
      <c r="D3352" s="124" t="s">
        <v>953</v>
      </c>
      <c r="E3352" s="124" t="s">
        <v>953</v>
      </c>
    </row>
    <row r="3353" spans="1:5">
      <c r="A3353" s="122">
        <v>432213</v>
      </c>
      <c r="B3353" s="5">
        <v>28</v>
      </c>
      <c r="C3353" s="123">
        <f t="shared" si="105"/>
        <v>77.777777777777771</v>
      </c>
      <c r="D3353" s="124" t="s">
        <v>953</v>
      </c>
      <c r="E3353" s="124" t="s">
        <v>953</v>
      </c>
    </row>
    <row r="3354" spans="1:5">
      <c r="A3354" s="122">
        <v>432276</v>
      </c>
      <c r="B3354" s="5">
        <v>28</v>
      </c>
      <c r="C3354" s="123">
        <f t="shared" si="105"/>
        <v>77.777777777777771</v>
      </c>
      <c r="D3354" s="124" t="s">
        <v>953</v>
      </c>
      <c r="E3354" s="124" t="s">
        <v>953</v>
      </c>
    </row>
    <row r="3355" spans="1:5">
      <c r="A3355" s="122">
        <v>432340</v>
      </c>
      <c r="B3355" s="5">
        <v>28</v>
      </c>
      <c r="C3355" s="123">
        <f t="shared" si="105"/>
        <v>77.777777777777771</v>
      </c>
      <c r="D3355" s="124" t="s">
        <v>953</v>
      </c>
      <c r="E3355" s="124" t="s">
        <v>953</v>
      </c>
    </row>
    <row r="3356" spans="1:5">
      <c r="A3356" s="122">
        <v>432381</v>
      </c>
      <c r="B3356" s="5">
        <v>28</v>
      </c>
      <c r="C3356" s="123">
        <f t="shared" si="105"/>
        <v>77.777777777777771</v>
      </c>
      <c r="D3356" s="124" t="s">
        <v>953</v>
      </c>
      <c r="E3356" s="124" t="s">
        <v>953</v>
      </c>
    </row>
    <row r="3357" spans="1:5">
      <c r="A3357" s="122">
        <v>432820</v>
      </c>
      <c r="B3357" s="5">
        <v>28</v>
      </c>
      <c r="C3357" s="123">
        <f t="shared" si="105"/>
        <v>77.777777777777771</v>
      </c>
      <c r="D3357" s="124" t="s">
        <v>953</v>
      </c>
      <c r="E3357" s="124" t="s">
        <v>953</v>
      </c>
    </row>
    <row r="3358" spans="1:5">
      <c r="A3358" s="122">
        <v>432860</v>
      </c>
      <c r="B3358" s="5">
        <v>28</v>
      </c>
      <c r="C3358" s="123">
        <f t="shared" si="105"/>
        <v>77.777777777777771</v>
      </c>
      <c r="D3358" s="124" t="s">
        <v>953</v>
      </c>
      <c r="E3358" s="124" t="s">
        <v>953</v>
      </c>
    </row>
    <row r="3359" spans="1:5">
      <c r="A3359" s="122">
        <v>432885</v>
      </c>
      <c r="B3359" s="5">
        <v>28</v>
      </c>
      <c r="C3359" s="123">
        <f t="shared" si="105"/>
        <v>77.777777777777771</v>
      </c>
      <c r="D3359" s="124" t="s">
        <v>953</v>
      </c>
      <c r="E3359" s="124" t="s">
        <v>953</v>
      </c>
    </row>
    <row r="3360" spans="1:5">
      <c r="A3360" s="122">
        <v>432887</v>
      </c>
      <c r="B3360" s="5">
        <v>28</v>
      </c>
      <c r="C3360" s="123">
        <f t="shared" si="105"/>
        <v>77.777777777777771</v>
      </c>
      <c r="D3360" s="124" t="s">
        <v>953</v>
      </c>
      <c r="E3360" s="124" t="s">
        <v>953</v>
      </c>
    </row>
    <row r="3361" spans="1:5">
      <c r="A3361" s="122">
        <v>432938</v>
      </c>
      <c r="B3361" s="5">
        <v>28</v>
      </c>
      <c r="C3361" s="123">
        <f t="shared" si="105"/>
        <v>77.777777777777771</v>
      </c>
      <c r="D3361" s="124" t="s">
        <v>953</v>
      </c>
      <c r="E3361" s="124" t="s">
        <v>953</v>
      </c>
    </row>
    <row r="3362" spans="1:5">
      <c r="A3362" s="122">
        <v>433170</v>
      </c>
      <c r="B3362" s="5">
        <v>28</v>
      </c>
      <c r="C3362" s="123">
        <f t="shared" si="105"/>
        <v>77.777777777777771</v>
      </c>
      <c r="D3362" s="124" t="s">
        <v>953</v>
      </c>
      <c r="E3362" s="124" t="s">
        <v>953</v>
      </c>
    </row>
    <row r="3363" spans="1:5">
      <c r="A3363" s="122">
        <v>433301</v>
      </c>
      <c r="B3363" s="5">
        <v>28</v>
      </c>
      <c r="C3363" s="123">
        <f t="shared" si="105"/>
        <v>77.777777777777771</v>
      </c>
      <c r="D3363" s="124" t="s">
        <v>953</v>
      </c>
      <c r="E3363" s="124" t="s">
        <v>953</v>
      </c>
    </row>
    <row r="3364" spans="1:5">
      <c r="A3364" s="122">
        <v>433395</v>
      </c>
      <c r="B3364" s="5">
        <v>28</v>
      </c>
      <c r="C3364" s="123">
        <f t="shared" si="105"/>
        <v>77.777777777777771</v>
      </c>
      <c r="D3364" s="124" t="s">
        <v>953</v>
      </c>
      <c r="E3364" s="124" t="s">
        <v>953</v>
      </c>
    </row>
    <row r="3365" spans="1:5">
      <c r="A3365" s="122">
        <v>433408</v>
      </c>
      <c r="B3365" s="5">
        <v>28</v>
      </c>
      <c r="C3365" s="123">
        <f t="shared" si="105"/>
        <v>77.777777777777771</v>
      </c>
      <c r="D3365" s="124" t="s">
        <v>953</v>
      </c>
      <c r="E3365" s="124" t="s">
        <v>953</v>
      </c>
    </row>
    <row r="3366" spans="1:5">
      <c r="A3366" s="122">
        <v>433425</v>
      </c>
      <c r="B3366" s="5">
        <v>28</v>
      </c>
      <c r="C3366" s="123">
        <f t="shared" si="105"/>
        <v>77.777777777777771</v>
      </c>
      <c r="D3366" s="124" t="s">
        <v>953</v>
      </c>
      <c r="E3366" s="124" t="s">
        <v>953</v>
      </c>
    </row>
    <row r="3367" spans="1:5">
      <c r="A3367" s="122">
        <v>433501</v>
      </c>
      <c r="B3367" s="5">
        <v>28</v>
      </c>
      <c r="C3367" s="123">
        <f t="shared" si="105"/>
        <v>77.777777777777771</v>
      </c>
      <c r="D3367" s="124" t="s">
        <v>953</v>
      </c>
      <c r="E3367" s="124" t="s">
        <v>953</v>
      </c>
    </row>
    <row r="3368" spans="1:5">
      <c r="A3368" s="122">
        <v>433531</v>
      </c>
      <c r="B3368" s="5">
        <v>28</v>
      </c>
      <c r="C3368" s="123">
        <f t="shared" si="105"/>
        <v>77.777777777777771</v>
      </c>
      <c r="D3368" s="124" t="s">
        <v>953</v>
      </c>
      <c r="E3368" s="124" t="s">
        <v>953</v>
      </c>
    </row>
    <row r="3369" spans="1:5">
      <c r="A3369" s="122">
        <v>433578</v>
      </c>
      <c r="B3369" s="5">
        <v>28</v>
      </c>
      <c r="C3369" s="123">
        <f t="shared" si="105"/>
        <v>77.777777777777771</v>
      </c>
      <c r="D3369" s="124" t="s">
        <v>953</v>
      </c>
      <c r="E3369" s="124" t="s">
        <v>953</v>
      </c>
    </row>
    <row r="3370" spans="1:5">
      <c r="A3370" s="122">
        <v>433595</v>
      </c>
      <c r="B3370" s="5">
        <v>28</v>
      </c>
      <c r="C3370" s="123">
        <f t="shared" si="105"/>
        <v>77.777777777777771</v>
      </c>
      <c r="D3370" s="124" t="s">
        <v>953</v>
      </c>
      <c r="E3370" s="124" t="s">
        <v>953</v>
      </c>
    </row>
    <row r="3371" spans="1:5">
      <c r="A3371" s="122">
        <v>433753</v>
      </c>
      <c r="B3371" s="5">
        <v>28</v>
      </c>
      <c r="C3371" s="123">
        <f t="shared" si="105"/>
        <v>77.777777777777771</v>
      </c>
      <c r="D3371" s="124" t="s">
        <v>953</v>
      </c>
      <c r="E3371" s="124" t="s">
        <v>953</v>
      </c>
    </row>
    <row r="3372" spans="1:5">
      <c r="A3372" s="122">
        <v>433865</v>
      </c>
      <c r="B3372" s="5">
        <v>28</v>
      </c>
      <c r="C3372" s="123">
        <f t="shared" si="105"/>
        <v>77.777777777777771</v>
      </c>
      <c r="D3372" s="124" t="s">
        <v>953</v>
      </c>
      <c r="E3372" s="124" t="s">
        <v>953</v>
      </c>
    </row>
    <row r="3373" spans="1:5">
      <c r="A3373" s="122">
        <v>433936</v>
      </c>
      <c r="B3373" s="5">
        <v>28</v>
      </c>
      <c r="C3373" s="123">
        <f t="shared" si="105"/>
        <v>77.777777777777771</v>
      </c>
      <c r="D3373" s="124" t="s">
        <v>953</v>
      </c>
      <c r="E3373" s="124" t="s">
        <v>953</v>
      </c>
    </row>
    <row r="3374" spans="1:5">
      <c r="A3374" s="122">
        <v>433965</v>
      </c>
      <c r="B3374" s="5">
        <v>28</v>
      </c>
      <c r="C3374" s="123">
        <f t="shared" si="105"/>
        <v>77.777777777777771</v>
      </c>
      <c r="D3374" s="124" t="s">
        <v>953</v>
      </c>
      <c r="E3374" s="124" t="s">
        <v>953</v>
      </c>
    </row>
    <row r="3375" spans="1:5">
      <c r="A3375" s="122">
        <v>433999</v>
      </c>
      <c r="B3375" s="5">
        <v>28</v>
      </c>
      <c r="C3375" s="123">
        <f t="shared" si="105"/>
        <v>77.777777777777771</v>
      </c>
      <c r="D3375" s="124" t="s">
        <v>953</v>
      </c>
      <c r="E3375" s="124" t="s">
        <v>953</v>
      </c>
    </row>
    <row r="3376" spans="1:5">
      <c r="A3376" s="122">
        <v>434006</v>
      </c>
      <c r="B3376" s="5">
        <v>28</v>
      </c>
      <c r="C3376" s="123">
        <f t="shared" si="105"/>
        <v>77.777777777777771</v>
      </c>
      <c r="D3376" s="124" t="s">
        <v>953</v>
      </c>
      <c r="E3376" s="124" t="s">
        <v>953</v>
      </c>
    </row>
    <row r="3377" spans="1:5">
      <c r="A3377" s="122">
        <v>434031</v>
      </c>
      <c r="B3377" s="5">
        <v>28</v>
      </c>
      <c r="C3377" s="123">
        <f t="shared" si="105"/>
        <v>77.777777777777771</v>
      </c>
      <c r="D3377" s="124" t="s">
        <v>953</v>
      </c>
      <c r="E3377" s="124" t="s">
        <v>953</v>
      </c>
    </row>
    <row r="3378" spans="1:5">
      <c r="A3378" s="122">
        <v>434090</v>
      </c>
      <c r="B3378" s="5">
        <v>28</v>
      </c>
      <c r="C3378" s="123">
        <f t="shared" si="105"/>
        <v>77.777777777777771</v>
      </c>
      <c r="D3378" s="124" t="s">
        <v>953</v>
      </c>
      <c r="E3378" s="124" t="s">
        <v>953</v>
      </c>
    </row>
    <row r="3379" spans="1:5">
      <c r="A3379" s="122">
        <v>434093</v>
      </c>
      <c r="B3379" s="5">
        <v>28</v>
      </c>
      <c r="C3379" s="123">
        <f t="shared" si="105"/>
        <v>77.777777777777771</v>
      </c>
      <c r="D3379" s="124" t="s">
        <v>953</v>
      </c>
      <c r="E3379" s="124" t="s">
        <v>953</v>
      </c>
    </row>
    <row r="3380" spans="1:5">
      <c r="A3380" s="122">
        <v>434448</v>
      </c>
      <c r="B3380" s="5">
        <v>28</v>
      </c>
      <c r="C3380" s="123">
        <f t="shared" si="105"/>
        <v>77.777777777777771</v>
      </c>
      <c r="D3380" s="124" t="s">
        <v>953</v>
      </c>
      <c r="E3380" s="124" t="s">
        <v>953</v>
      </c>
    </row>
    <row r="3381" spans="1:5">
      <c r="A3381" s="122">
        <v>434494</v>
      </c>
      <c r="B3381" s="5">
        <v>28</v>
      </c>
      <c r="C3381" s="123">
        <f t="shared" si="105"/>
        <v>77.777777777777771</v>
      </c>
      <c r="D3381" s="124" t="s">
        <v>953</v>
      </c>
      <c r="E3381" s="124" t="s">
        <v>953</v>
      </c>
    </row>
    <row r="3382" spans="1:5">
      <c r="A3382" s="122">
        <v>434503</v>
      </c>
      <c r="B3382" s="5">
        <v>28</v>
      </c>
      <c r="C3382" s="123">
        <f t="shared" si="105"/>
        <v>77.777777777777771</v>
      </c>
      <c r="D3382" s="124" t="s">
        <v>953</v>
      </c>
      <c r="E3382" s="124" t="s">
        <v>953</v>
      </c>
    </row>
    <row r="3383" spans="1:5">
      <c r="A3383" s="122">
        <v>434532</v>
      </c>
      <c r="B3383" s="5">
        <v>28</v>
      </c>
      <c r="C3383" s="123">
        <f t="shared" si="105"/>
        <v>77.777777777777771</v>
      </c>
      <c r="D3383" s="124" t="s">
        <v>953</v>
      </c>
      <c r="E3383" s="124" t="s">
        <v>953</v>
      </c>
    </row>
    <row r="3384" spans="1:5">
      <c r="A3384" s="122">
        <v>434593</v>
      </c>
      <c r="B3384" s="5">
        <v>28</v>
      </c>
      <c r="C3384" s="123">
        <f t="shared" si="105"/>
        <v>77.777777777777771</v>
      </c>
      <c r="D3384" s="124" t="s">
        <v>953</v>
      </c>
      <c r="E3384" s="124" t="s">
        <v>953</v>
      </c>
    </row>
    <row r="3385" spans="1:5">
      <c r="A3385" s="122">
        <v>434665</v>
      </c>
      <c r="B3385" s="5">
        <v>28</v>
      </c>
      <c r="C3385" s="123">
        <f t="shared" si="105"/>
        <v>77.777777777777771</v>
      </c>
      <c r="D3385" s="124" t="s">
        <v>953</v>
      </c>
      <c r="E3385" s="124" t="s">
        <v>953</v>
      </c>
    </row>
    <row r="3386" spans="1:5">
      <c r="A3386" s="122">
        <v>434731</v>
      </c>
      <c r="B3386" s="5">
        <v>28</v>
      </c>
      <c r="C3386" s="123">
        <f t="shared" si="105"/>
        <v>77.777777777777771</v>
      </c>
      <c r="D3386" s="124" t="s">
        <v>953</v>
      </c>
      <c r="E3386" s="124" t="s">
        <v>953</v>
      </c>
    </row>
    <row r="3387" spans="1:5">
      <c r="A3387" s="122">
        <v>434742</v>
      </c>
      <c r="B3387" s="5">
        <v>28</v>
      </c>
      <c r="C3387" s="123">
        <f t="shared" si="105"/>
        <v>77.777777777777771</v>
      </c>
      <c r="D3387" s="124" t="s">
        <v>953</v>
      </c>
      <c r="E3387" s="124" t="s">
        <v>953</v>
      </c>
    </row>
    <row r="3388" spans="1:5">
      <c r="A3388" s="122">
        <v>434786</v>
      </c>
      <c r="B3388" s="5">
        <v>28</v>
      </c>
      <c r="C3388" s="123">
        <f t="shared" si="105"/>
        <v>77.777777777777771</v>
      </c>
      <c r="D3388" s="124" t="s">
        <v>953</v>
      </c>
      <c r="E3388" s="124" t="s">
        <v>953</v>
      </c>
    </row>
    <row r="3389" spans="1:5">
      <c r="A3389" s="122">
        <v>434876</v>
      </c>
      <c r="B3389" s="5">
        <v>28</v>
      </c>
      <c r="C3389" s="123">
        <f t="shared" si="105"/>
        <v>77.777777777777771</v>
      </c>
      <c r="D3389" s="124" t="s">
        <v>953</v>
      </c>
      <c r="E3389" s="124" t="s">
        <v>953</v>
      </c>
    </row>
    <row r="3390" spans="1:5">
      <c r="A3390" s="122">
        <v>435035</v>
      </c>
      <c r="B3390" s="5">
        <v>28</v>
      </c>
      <c r="C3390" s="123">
        <f t="shared" si="105"/>
        <v>77.777777777777771</v>
      </c>
      <c r="D3390" s="124" t="s">
        <v>953</v>
      </c>
      <c r="E3390" s="124" t="s">
        <v>953</v>
      </c>
    </row>
    <row r="3391" spans="1:5">
      <c r="A3391" s="122">
        <v>435136</v>
      </c>
      <c r="B3391" s="5">
        <v>28</v>
      </c>
      <c r="C3391" s="123">
        <f t="shared" si="105"/>
        <v>77.777777777777771</v>
      </c>
      <c r="D3391" s="124" t="s">
        <v>953</v>
      </c>
      <c r="E3391" s="124" t="s">
        <v>953</v>
      </c>
    </row>
    <row r="3392" spans="1:5">
      <c r="A3392" s="122">
        <v>435181</v>
      </c>
      <c r="B3392" s="5">
        <v>28</v>
      </c>
      <c r="C3392" s="123">
        <f t="shared" si="105"/>
        <v>77.777777777777771</v>
      </c>
      <c r="D3392" s="124" t="s">
        <v>953</v>
      </c>
      <c r="E3392" s="124" t="s">
        <v>953</v>
      </c>
    </row>
    <row r="3393" spans="1:5">
      <c r="A3393" s="122">
        <v>435207</v>
      </c>
      <c r="B3393" s="5">
        <v>28</v>
      </c>
      <c r="C3393" s="123">
        <f t="shared" si="105"/>
        <v>77.777777777777771</v>
      </c>
      <c r="D3393" s="124" t="s">
        <v>953</v>
      </c>
      <c r="E3393" s="124" t="s">
        <v>953</v>
      </c>
    </row>
    <row r="3394" spans="1:5">
      <c r="A3394" s="122">
        <v>435232</v>
      </c>
      <c r="B3394" s="5">
        <v>28</v>
      </c>
      <c r="C3394" s="123">
        <f t="shared" si="105"/>
        <v>77.777777777777771</v>
      </c>
      <c r="D3394" s="124" t="s">
        <v>953</v>
      </c>
      <c r="E3394" s="124" t="s">
        <v>953</v>
      </c>
    </row>
    <row r="3395" spans="1:5">
      <c r="A3395" s="122">
        <v>435254</v>
      </c>
      <c r="B3395" s="5">
        <v>28</v>
      </c>
      <c r="C3395" s="123">
        <f t="shared" si="105"/>
        <v>77.777777777777771</v>
      </c>
      <c r="D3395" s="124" t="s">
        <v>953</v>
      </c>
      <c r="E3395" s="124" t="s">
        <v>953</v>
      </c>
    </row>
    <row r="3396" spans="1:5">
      <c r="A3396" s="122">
        <v>435278</v>
      </c>
      <c r="B3396" s="5">
        <v>28</v>
      </c>
      <c r="C3396" s="123">
        <f t="shared" si="105"/>
        <v>77.777777777777771</v>
      </c>
      <c r="D3396" s="124" t="s">
        <v>953</v>
      </c>
      <c r="E3396" s="124" t="s">
        <v>953</v>
      </c>
    </row>
    <row r="3397" spans="1:5">
      <c r="A3397" s="122">
        <v>435313</v>
      </c>
      <c r="B3397" s="5">
        <v>28</v>
      </c>
      <c r="C3397" s="123">
        <f t="shared" ref="C3397:C3460" si="106">B3397*100/36</f>
        <v>77.777777777777771</v>
      </c>
      <c r="D3397" s="124" t="s">
        <v>954</v>
      </c>
      <c r="E3397" s="124" t="s">
        <v>953</v>
      </c>
    </row>
    <row r="3398" spans="1:5">
      <c r="A3398" s="122">
        <v>431170</v>
      </c>
      <c r="B3398" s="5">
        <v>27</v>
      </c>
      <c r="C3398" s="123">
        <f t="shared" si="106"/>
        <v>75</v>
      </c>
      <c r="D3398" s="124" t="s">
        <v>955</v>
      </c>
      <c r="E3398" s="124" t="s">
        <v>953</v>
      </c>
    </row>
    <row r="3399" spans="1:5">
      <c r="A3399" s="122">
        <v>431269</v>
      </c>
      <c r="B3399" s="5">
        <v>27</v>
      </c>
      <c r="C3399" s="123">
        <f t="shared" si="106"/>
        <v>75</v>
      </c>
      <c r="D3399" s="124" t="s">
        <v>955</v>
      </c>
      <c r="E3399" s="124" t="s">
        <v>953</v>
      </c>
    </row>
    <row r="3400" spans="1:5">
      <c r="A3400" s="122">
        <v>431365</v>
      </c>
      <c r="B3400" s="5">
        <v>27</v>
      </c>
      <c r="C3400" s="123">
        <f t="shared" si="106"/>
        <v>75</v>
      </c>
      <c r="D3400" s="124" t="s">
        <v>955</v>
      </c>
      <c r="E3400" s="124" t="s">
        <v>953</v>
      </c>
    </row>
    <row r="3401" spans="1:5">
      <c r="A3401" s="122">
        <v>431468</v>
      </c>
      <c r="B3401" s="5">
        <v>27</v>
      </c>
      <c r="C3401" s="123">
        <f t="shared" si="106"/>
        <v>75</v>
      </c>
      <c r="D3401" s="124" t="s">
        <v>955</v>
      </c>
      <c r="E3401" s="124" t="s">
        <v>953</v>
      </c>
    </row>
    <row r="3402" spans="1:5">
      <c r="A3402" s="122">
        <v>431474</v>
      </c>
      <c r="B3402" s="5">
        <v>27</v>
      </c>
      <c r="C3402" s="123">
        <f t="shared" si="106"/>
        <v>75</v>
      </c>
      <c r="D3402" s="124" t="s">
        <v>955</v>
      </c>
      <c r="E3402" s="124" t="s">
        <v>953</v>
      </c>
    </row>
    <row r="3403" spans="1:5">
      <c r="A3403" s="122">
        <v>431696</v>
      </c>
      <c r="B3403" s="5">
        <v>27</v>
      </c>
      <c r="C3403" s="123">
        <f t="shared" si="106"/>
        <v>75</v>
      </c>
      <c r="D3403" s="124" t="s">
        <v>955</v>
      </c>
      <c r="E3403" s="124" t="s">
        <v>953</v>
      </c>
    </row>
    <row r="3404" spans="1:5">
      <c r="A3404" s="122">
        <v>431749</v>
      </c>
      <c r="B3404" s="5">
        <v>27</v>
      </c>
      <c r="C3404" s="123">
        <f t="shared" si="106"/>
        <v>75</v>
      </c>
      <c r="D3404" s="124" t="s">
        <v>955</v>
      </c>
      <c r="E3404" s="124" t="s">
        <v>953</v>
      </c>
    </row>
    <row r="3405" spans="1:5">
      <c r="A3405" s="122">
        <v>431783</v>
      </c>
      <c r="B3405" s="5">
        <v>27</v>
      </c>
      <c r="C3405" s="123">
        <f t="shared" si="106"/>
        <v>75</v>
      </c>
      <c r="D3405" s="124" t="s">
        <v>955</v>
      </c>
      <c r="E3405" s="124" t="s">
        <v>953</v>
      </c>
    </row>
    <row r="3406" spans="1:5">
      <c r="A3406" s="122">
        <v>431811</v>
      </c>
      <c r="B3406" s="5">
        <v>27</v>
      </c>
      <c r="C3406" s="123">
        <f t="shared" si="106"/>
        <v>75</v>
      </c>
      <c r="D3406" s="124" t="s">
        <v>955</v>
      </c>
      <c r="E3406" s="124" t="s">
        <v>953</v>
      </c>
    </row>
    <row r="3407" spans="1:5">
      <c r="A3407" s="122">
        <v>431877</v>
      </c>
      <c r="B3407" s="5">
        <v>27</v>
      </c>
      <c r="C3407" s="123">
        <f t="shared" si="106"/>
        <v>75</v>
      </c>
      <c r="D3407" s="124" t="s">
        <v>955</v>
      </c>
      <c r="E3407" s="124" t="s">
        <v>953</v>
      </c>
    </row>
    <row r="3408" spans="1:5">
      <c r="A3408" s="122">
        <v>431942</v>
      </c>
      <c r="B3408" s="5">
        <v>27</v>
      </c>
      <c r="C3408" s="123">
        <f t="shared" si="106"/>
        <v>75</v>
      </c>
      <c r="D3408" s="124" t="s">
        <v>955</v>
      </c>
      <c r="E3408" s="124" t="s">
        <v>953</v>
      </c>
    </row>
    <row r="3409" spans="1:5">
      <c r="A3409" s="122">
        <v>431963</v>
      </c>
      <c r="B3409" s="5">
        <v>27</v>
      </c>
      <c r="C3409" s="123">
        <f t="shared" si="106"/>
        <v>75</v>
      </c>
      <c r="D3409" s="124" t="s">
        <v>955</v>
      </c>
      <c r="E3409" s="124" t="s">
        <v>953</v>
      </c>
    </row>
    <row r="3410" spans="1:5">
      <c r="A3410" s="122">
        <v>431979</v>
      </c>
      <c r="B3410" s="5">
        <v>27</v>
      </c>
      <c r="C3410" s="123">
        <f t="shared" si="106"/>
        <v>75</v>
      </c>
      <c r="D3410" s="124" t="s">
        <v>955</v>
      </c>
      <c r="E3410" s="124" t="s">
        <v>953</v>
      </c>
    </row>
    <row r="3411" spans="1:5">
      <c r="A3411" s="122">
        <v>432001</v>
      </c>
      <c r="B3411" s="5">
        <v>27</v>
      </c>
      <c r="C3411" s="123">
        <f t="shared" si="106"/>
        <v>75</v>
      </c>
      <c r="D3411" s="124" t="s">
        <v>955</v>
      </c>
      <c r="E3411" s="124" t="s">
        <v>953</v>
      </c>
    </row>
    <row r="3412" spans="1:5">
      <c r="A3412" s="122">
        <v>432041</v>
      </c>
      <c r="B3412" s="5">
        <v>27</v>
      </c>
      <c r="C3412" s="123">
        <f t="shared" si="106"/>
        <v>75</v>
      </c>
      <c r="D3412" s="124" t="s">
        <v>955</v>
      </c>
      <c r="E3412" s="124" t="s">
        <v>953</v>
      </c>
    </row>
    <row r="3413" spans="1:5">
      <c r="A3413" s="122">
        <v>432072</v>
      </c>
      <c r="B3413" s="5">
        <v>27</v>
      </c>
      <c r="C3413" s="123">
        <f t="shared" si="106"/>
        <v>75</v>
      </c>
      <c r="D3413" s="124" t="s">
        <v>955</v>
      </c>
      <c r="E3413" s="124" t="s">
        <v>953</v>
      </c>
    </row>
    <row r="3414" spans="1:5">
      <c r="A3414" s="122">
        <v>432080</v>
      </c>
      <c r="B3414" s="5">
        <v>27</v>
      </c>
      <c r="C3414" s="123">
        <f t="shared" si="106"/>
        <v>75</v>
      </c>
      <c r="D3414" s="124" t="s">
        <v>955</v>
      </c>
      <c r="E3414" s="124" t="s">
        <v>953</v>
      </c>
    </row>
    <row r="3415" spans="1:5">
      <c r="A3415" s="122">
        <v>432119</v>
      </c>
      <c r="B3415" s="5">
        <v>27</v>
      </c>
      <c r="C3415" s="123">
        <f t="shared" si="106"/>
        <v>75</v>
      </c>
      <c r="D3415" s="124" t="s">
        <v>955</v>
      </c>
      <c r="E3415" s="124" t="s">
        <v>953</v>
      </c>
    </row>
    <row r="3416" spans="1:5">
      <c r="A3416" s="122">
        <v>432210</v>
      </c>
      <c r="B3416" s="5">
        <v>27</v>
      </c>
      <c r="C3416" s="123">
        <f t="shared" si="106"/>
        <v>75</v>
      </c>
      <c r="D3416" s="124" t="s">
        <v>955</v>
      </c>
      <c r="E3416" s="124" t="s">
        <v>953</v>
      </c>
    </row>
    <row r="3417" spans="1:5">
      <c r="A3417" s="122">
        <v>432256</v>
      </c>
      <c r="B3417" s="5">
        <v>27</v>
      </c>
      <c r="C3417" s="123">
        <f t="shared" si="106"/>
        <v>75</v>
      </c>
      <c r="D3417" s="124" t="s">
        <v>955</v>
      </c>
      <c r="E3417" s="124" t="s">
        <v>953</v>
      </c>
    </row>
    <row r="3418" spans="1:5">
      <c r="A3418" s="122">
        <v>432313</v>
      </c>
      <c r="B3418" s="5">
        <v>27</v>
      </c>
      <c r="C3418" s="123">
        <f t="shared" si="106"/>
        <v>75</v>
      </c>
      <c r="D3418" s="124" t="s">
        <v>955</v>
      </c>
      <c r="E3418" s="124" t="s">
        <v>953</v>
      </c>
    </row>
    <row r="3419" spans="1:5">
      <c r="A3419" s="122">
        <v>432373</v>
      </c>
      <c r="B3419" s="5">
        <v>27</v>
      </c>
      <c r="C3419" s="123">
        <f t="shared" si="106"/>
        <v>75</v>
      </c>
      <c r="D3419" s="124" t="s">
        <v>955</v>
      </c>
      <c r="E3419" s="124" t="s">
        <v>953</v>
      </c>
    </row>
    <row r="3420" spans="1:5">
      <c r="A3420" s="122">
        <v>432449</v>
      </c>
      <c r="B3420" s="5">
        <v>27</v>
      </c>
      <c r="C3420" s="123">
        <f t="shared" si="106"/>
        <v>75</v>
      </c>
      <c r="D3420" s="124" t="s">
        <v>955</v>
      </c>
      <c r="E3420" s="124" t="s">
        <v>953</v>
      </c>
    </row>
    <row r="3421" spans="1:5">
      <c r="A3421" s="122">
        <v>432499</v>
      </c>
      <c r="B3421" s="5">
        <v>27</v>
      </c>
      <c r="C3421" s="123">
        <f t="shared" si="106"/>
        <v>75</v>
      </c>
      <c r="D3421" s="124" t="s">
        <v>955</v>
      </c>
      <c r="E3421" s="124" t="s">
        <v>953</v>
      </c>
    </row>
    <row r="3422" spans="1:5">
      <c r="A3422" s="122">
        <v>432678</v>
      </c>
      <c r="B3422" s="5">
        <v>27</v>
      </c>
      <c r="C3422" s="123">
        <f t="shared" si="106"/>
        <v>75</v>
      </c>
      <c r="D3422" s="124" t="s">
        <v>955</v>
      </c>
      <c r="E3422" s="124" t="s">
        <v>953</v>
      </c>
    </row>
    <row r="3423" spans="1:5">
      <c r="A3423" s="122">
        <v>433156</v>
      </c>
      <c r="B3423" s="5">
        <v>27</v>
      </c>
      <c r="C3423" s="123">
        <f t="shared" si="106"/>
        <v>75</v>
      </c>
      <c r="D3423" s="124" t="s">
        <v>955</v>
      </c>
      <c r="E3423" s="124" t="s">
        <v>953</v>
      </c>
    </row>
    <row r="3424" spans="1:5">
      <c r="A3424" s="122">
        <v>433237</v>
      </c>
      <c r="B3424" s="5">
        <v>27</v>
      </c>
      <c r="C3424" s="123">
        <f t="shared" si="106"/>
        <v>75</v>
      </c>
      <c r="D3424" s="124" t="s">
        <v>955</v>
      </c>
      <c r="E3424" s="124" t="s">
        <v>953</v>
      </c>
    </row>
    <row r="3425" spans="1:5">
      <c r="A3425" s="122">
        <v>433240</v>
      </c>
      <c r="B3425" s="5">
        <v>27</v>
      </c>
      <c r="C3425" s="123">
        <f t="shared" si="106"/>
        <v>75</v>
      </c>
      <c r="D3425" s="124" t="s">
        <v>955</v>
      </c>
      <c r="E3425" s="124" t="s">
        <v>953</v>
      </c>
    </row>
    <row r="3426" spans="1:5">
      <c r="A3426" s="122">
        <v>433293</v>
      </c>
      <c r="B3426" s="5">
        <v>27</v>
      </c>
      <c r="C3426" s="123">
        <f t="shared" si="106"/>
        <v>75</v>
      </c>
      <c r="D3426" s="124" t="s">
        <v>955</v>
      </c>
      <c r="E3426" s="124" t="s">
        <v>953</v>
      </c>
    </row>
    <row r="3427" spans="1:5">
      <c r="A3427" s="122">
        <v>433357</v>
      </c>
      <c r="B3427" s="5">
        <v>27</v>
      </c>
      <c r="C3427" s="123">
        <f t="shared" si="106"/>
        <v>75</v>
      </c>
      <c r="D3427" s="124" t="s">
        <v>955</v>
      </c>
      <c r="E3427" s="124" t="s">
        <v>953</v>
      </c>
    </row>
    <row r="3428" spans="1:5">
      <c r="A3428" s="122">
        <v>433546</v>
      </c>
      <c r="B3428" s="5">
        <v>27</v>
      </c>
      <c r="C3428" s="123">
        <f t="shared" si="106"/>
        <v>75</v>
      </c>
      <c r="D3428" s="124" t="s">
        <v>955</v>
      </c>
      <c r="E3428" s="124" t="s">
        <v>953</v>
      </c>
    </row>
    <row r="3429" spans="1:5">
      <c r="A3429" s="122">
        <v>433610</v>
      </c>
      <c r="B3429" s="5">
        <v>27</v>
      </c>
      <c r="C3429" s="123">
        <f t="shared" si="106"/>
        <v>75</v>
      </c>
      <c r="D3429" s="124" t="s">
        <v>955</v>
      </c>
      <c r="E3429" s="124" t="s">
        <v>953</v>
      </c>
    </row>
    <row r="3430" spans="1:5">
      <c r="A3430" s="122">
        <v>433689</v>
      </c>
      <c r="B3430" s="5">
        <v>27</v>
      </c>
      <c r="C3430" s="123">
        <f t="shared" si="106"/>
        <v>75</v>
      </c>
      <c r="D3430" s="124" t="s">
        <v>955</v>
      </c>
      <c r="E3430" s="124" t="s">
        <v>953</v>
      </c>
    </row>
    <row r="3431" spans="1:5">
      <c r="A3431" s="122">
        <v>433918</v>
      </c>
      <c r="B3431" s="5">
        <v>27</v>
      </c>
      <c r="C3431" s="123">
        <f t="shared" si="106"/>
        <v>75</v>
      </c>
      <c r="D3431" s="124" t="s">
        <v>955</v>
      </c>
      <c r="E3431" s="124" t="s">
        <v>953</v>
      </c>
    </row>
    <row r="3432" spans="1:5">
      <c r="A3432" s="122">
        <v>433926</v>
      </c>
      <c r="B3432" s="5">
        <v>27</v>
      </c>
      <c r="C3432" s="123">
        <f t="shared" si="106"/>
        <v>75</v>
      </c>
      <c r="D3432" s="124" t="s">
        <v>955</v>
      </c>
      <c r="E3432" s="124" t="s">
        <v>953</v>
      </c>
    </row>
    <row r="3433" spans="1:5">
      <c r="A3433" s="122">
        <v>433954</v>
      </c>
      <c r="B3433" s="5">
        <v>27</v>
      </c>
      <c r="C3433" s="123">
        <f t="shared" si="106"/>
        <v>75</v>
      </c>
      <c r="D3433" s="124" t="s">
        <v>955</v>
      </c>
      <c r="E3433" s="124" t="s">
        <v>953</v>
      </c>
    </row>
    <row r="3434" spans="1:5">
      <c r="A3434" s="122">
        <v>433992</v>
      </c>
      <c r="B3434" s="5">
        <v>27</v>
      </c>
      <c r="C3434" s="123">
        <f t="shared" si="106"/>
        <v>75</v>
      </c>
      <c r="D3434" s="124" t="s">
        <v>955</v>
      </c>
      <c r="E3434" s="124" t="s">
        <v>953</v>
      </c>
    </row>
    <row r="3435" spans="1:5">
      <c r="A3435" s="122">
        <v>434008</v>
      </c>
      <c r="B3435" s="5">
        <v>27</v>
      </c>
      <c r="C3435" s="123">
        <f t="shared" si="106"/>
        <v>75</v>
      </c>
      <c r="D3435" s="124" t="s">
        <v>955</v>
      </c>
      <c r="E3435" s="124" t="s">
        <v>953</v>
      </c>
    </row>
    <row r="3436" spans="1:5">
      <c r="A3436" s="122">
        <v>434041</v>
      </c>
      <c r="B3436" s="5">
        <v>27</v>
      </c>
      <c r="C3436" s="123">
        <f t="shared" si="106"/>
        <v>75</v>
      </c>
      <c r="D3436" s="124" t="s">
        <v>955</v>
      </c>
      <c r="E3436" s="124" t="s">
        <v>953</v>
      </c>
    </row>
    <row r="3437" spans="1:5">
      <c r="A3437" s="122">
        <v>434127</v>
      </c>
      <c r="B3437" s="5">
        <v>27</v>
      </c>
      <c r="C3437" s="123">
        <f t="shared" si="106"/>
        <v>75</v>
      </c>
      <c r="D3437" s="124" t="s">
        <v>955</v>
      </c>
      <c r="E3437" s="124" t="s">
        <v>953</v>
      </c>
    </row>
    <row r="3438" spans="1:5">
      <c r="A3438" s="122">
        <v>434174</v>
      </c>
      <c r="B3438" s="5">
        <v>27</v>
      </c>
      <c r="C3438" s="123">
        <f t="shared" si="106"/>
        <v>75</v>
      </c>
      <c r="D3438" s="124" t="s">
        <v>955</v>
      </c>
      <c r="E3438" s="124" t="s">
        <v>953</v>
      </c>
    </row>
    <row r="3439" spans="1:5">
      <c r="A3439" s="122">
        <v>434351</v>
      </c>
      <c r="B3439" s="5">
        <v>27</v>
      </c>
      <c r="C3439" s="123">
        <f t="shared" si="106"/>
        <v>75</v>
      </c>
      <c r="D3439" s="124" t="s">
        <v>955</v>
      </c>
      <c r="E3439" s="124" t="s">
        <v>953</v>
      </c>
    </row>
    <row r="3440" spans="1:5">
      <c r="A3440" s="122">
        <v>434360</v>
      </c>
      <c r="B3440" s="5">
        <v>27</v>
      </c>
      <c r="C3440" s="123">
        <f t="shared" si="106"/>
        <v>75</v>
      </c>
      <c r="D3440" s="124" t="s">
        <v>955</v>
      </c>
      <c r="E3440" s="124" t="s">
        <v>953</v>
      </c>
    </row>
    <row r="3441" spans="1:5">
      <c r="A3441" s="122">
        <v>434414</v>
      </c>
      <c r="B3441" s="5">
        <v>27</v>
      </c>
      <c r="C3441" s="123">
        <f t="shared" si="106"/>
        <v>75</v>
      </c>
      <c r="D3441" s="124" t="s">
        <v>955</v>
      </c>
      <c r="E3441" s="124" t="s">
        <v>953</v>
      </c>
    </row>
    <row r="3442" spans="1:5">
      <c r="A3442" s="122">
        <v>434434</v>
      </c>
      <c r="B3442" s="5">
        <v>27</v>
      </c>
      <c r="C3442" s="123">
        <f t="shared" si="106"/>
        <v>75</v>
      </c>
      <c r="D3442" s="124" t="s">
        <v>955</v>
      </c>
      <c r="E3442" s="124" t="s">
        <v>953</v>
      </c>
    </row>
    <row r="3443" spans="1:5">
      <c r="A3443" s="122">
        <v>434446</v>
      </c>
      <c r="B3443" s="5">
        <v>27</v>
      </c>
      <c r="C3443" s="123">
        <f t="shared" si="106"/>
        <v>75</v>
      </c>
      <c r="D3443" s="124" t="s">
        <v>955</v>
      </c>
      <c r="E3443" s="124" t="s">
        <v>953</v>
      </c>
    </row>
    <row r="3444" spans="1:5">
      <c r="A3444" s="122">
        <v>434488</v>
      </c>
      <c r="B3444" s="5">
        <v>27</v>
      </c>
      <c r="C3444" s="123">
        <f t="shared" si="106"/>
        <v>75</v>
      </c>
      <c r="D3444" s="124" t="s">
        <v>955</v>
      </c>
      <c r="E3444" s="124" t="s">
        <v>953</v>
      </c>
    </row>
    <row r="3445" spans="1:5">
      <c r="A3445" s="122">
        <v>434545</v>
      </c>
      <c r="B3445" s="5">
        <v>27</v>
      </c>
      <c r="C3445" s="123">
        <f t="shared" si="106"/>
        <v>75</v>
      </c>
      <c r="D3445" s="124" t="s">
        <v>955</v>
      </c>
      <c r="E3445" s="124" t="s">
        <v>953</v>
      </c>
    </row>
    <row r="3446" spans="1:5">
      <c r="A3446" s="122">
        <v>434598</v>
      </c>
      <c r="B3446" s="5">
        <v>27</v>
      </c>
      <c r="C3446" s="123">
        <f t="shared" si="106"/>
        <v>75</v>
      </c>
      <c r="D3446" s="124" t="s">
        <v>955</v>
      </c>
      <c r="E3446" s="124" t="s">
        <v>953</v>
      </c>
    </row>
    <row r="3447" spans="1:5">
      <c r="A3447" s="122">
        <v>434599</v>
      </c>
      <c r="B3447" s="5">
        <v>27</v>
      </c>
      <c r="C3447" s="123">
        <f t="shared" si="106"/>
        <v>75</v>
      </c>
      <c r="D3447" s="124" t="s">
        <v>955</v>
      </c>
      <c r="E3447" s="124" t="s">
        <v>953</v>
      </c>
    </row>
    <row r="3448" spans="1:5">
      <c r="A3448" s="122">
        <v>434600</v>
      </c>
      <c r="B3448" s="5">
        <v>27</v>
      </c>
      <c r="C3448" s="123">
        <f t="shared" si="106"/>
        <v>75</v>
      </c>
      <c r="D3448" s="124" t="s">
        <v>955</v>
      </c>
      <c r="E3448" s="124" t="s">
        <v>953</v>
      </c>
    </row>
    <row r="3449" spans="1:5">
      <c r="A3449" s="122">
        <v>434763</v>
      </c>
      <c r="B3449" s="5">
        <v>27</v>
      </c>
      <c r="C3449" s="123">
        <f t="shared" si="106"/>
        <v>75</v>
      </c>
      <c r="D3449" s="124" t="s">
        <v>955</v>
      </c>
      <c r="E3449" s="124" t="s">
        <v>953</v>
      </c>
    </row>
    <row r="3450" spans="1:5">
      <c r="A3450" s="122">
        <v>434789</v>
      </c>
      <c r="B3450" s="5">
        <v>27</v>
      </c>
      <c r="C3450" s="123">
        <f t="shared" si="106"/>
        <v>75</v>
      </c>
      <c r="D3450" s="124" t="s">
        <v>955</v>
      </c>
      <c r="E3450" s="124" t="s">
        <v>953</v>
      </c>
    </row>
    <row r="3451" spans="1:5">
      <c r="A3451" s="122">
        <v>435105</v>
      </c>
      <c r="B3451" s="5">
        <v>27</v>
      </c>
      <c r="C3451" s="123">
        <f t="shared" si="106"/>
        <v>75</v>
      </c>
      <c r="D3451" s="124" t="s">
        <v>955</v>
      </c>
      <c r="E3451" s="124" t="s">
        <v>953</v>
      </c>
    </row>
    <row r="3452" spans="1:5">
      <c r="A3452" s="122">
        <v>435294</v>
      </c>
      <c r="B3452" s="5">
        <v>27</v>
      </c>
      <c r="C3452" s="123">
        <f t="shared" si="106"/>
        <v>75</v>
      </c>
      <c r="D3452" s="124" t="s">
        <v>955</v>
      </c>
      <c r="E3452" s="124" t="s">
        <v>953</v>
      </c>
    </row>
    <row r="3453" spans="1:5">
      <c r="A3453" s="122">
        <v>431185</v>
      </c>
      <c r="B3453" s="5">
        <v>26</v>
      </c>
      <c r="C3453" s="123">
        <f t="shared" si="106"/>
        <v>72.222222222222229</v>
      </c>
      <c r="D3453" s="124" t="s">
        <v>955</v>
      </c>
      <c r="E3453" s="124" t="s">
        <v>953</v>
      </c>
    </row>
    <row r="3454" spans="1:5">
      <c r="A3454" s="122">
        <v>431463</v>
      </c>
      <c r="B3454" s="5">
        <v>26</v>
      </c>
      <c r="C3454" s="123">
        <f t="shared" si="106"/>
        <v>72.222222222222229</v>
      </c>
      <c r="D3454" s="124" t="s">
        <v>955</v>
      </c>
      <c r="E3454" s="124" t="s">
        <v>953</v>
      </c>
    </row>
    <row r="3455" spans="1:5">
      <c r="A3455" s="122">
        <v>431478</v>
      </c>
      <c r="B3455" s="5">
        <v>26</v>
      </c>
      <c r="C3455" s="123">
        <f t="shared" si="106"/>
        <v>72.222222222222229</v>
      </c>
      <c r="D3455" s="124" t="s">
        <v>955</v>
      </c>
      <c r="E3455" s="124" t="s">
        <v>953</v>
      </c>
    </row>
    <row r="3456" spans="1:5">
      <c r="A3456" s="122">
        <v>431491</v>
      </c>
      <c r="B3456" s="5">
        <v>26</v>
      </c>
      <c r="C3456" s="123">
        <f t="shared" si="106"/>
        <v>72.222222222222229</v>
      </c>
      <c r="D3456" s="124" t="s">
        <v>955</v>
      </c>
      <c r="E3456" s="124" t="s">
        <v>953</v>
      </c>
    </row>
    <row r="3457" spans="1:5">
      <c r="A3457" s="122">
        <v>431792</v>
      </c>
      <c r="B3457" s="5">
        <v>26</v>
      </c>
      <c r="C3457" s="123">
        <f t="shared" si="106"/>
        <v>72.222222222222229</v>
      </c>
      <c r="D3457" s="124" t="s">
        <v>955</v>
      </c>
      <c r="E3457" s="124" t="s">
        <v>953</v>
      </c>
    </row>
    <row r="3458" spans="1:5">
      <c r="A3458" s="122">
        <v>431899</v>
      </c>
      <c r="B3458" s="5">
        <v>26</v>
      </c>
      <c r="C3458" s="123">
        <f t="shared" si="106"/>
        <v>72.222222222222229</v>
      </c>
      <c r="D3458" s="124" t="s">
        <v>955</v>
      </c>
      <c r="E3458" s="124" t="s">
        <v>953</v>
      </c>
    </row>
    <row r="3459" spans="1:5">
      <c r="A3459" s="122">
        <v>431975</v>
      </c>
      <c r="B3459" s="5">
        <v>26</v>
      </c>
      <c r="C3459" s="123">
        <f t="shared" si="106"/>
        <v>72.222222222222229</v>
      </c>
      <c r="D3459" s="124" t="s">
        <v>955</v>
      </c>
      <c r="E3459" s="124" t="s">
        <v>953</v>
      </c>
    </row>
    <row r="3460" spans="1:5">
      <c r="A3460" s="122">
        <v>432031</v>
      </c>
      <c r="B3460" s="5">
        <v>26</v>
      </c>
      <c r="C3460" s="123">
        <f t="shared" si="106"/>
        <v>72.222222222222229</v>
      </c>
      <c r="D3460" s="124" t="s">
        <v>955</v>
      </c>
      <c r="E3460" s="124" t="s">
        <v>953</v>
      </c>
    </row>
    <row r="3461" spans="1:5">
      <c r="A3461" s="122">
        <v>432042</v>
      </c>
      <c r="B3461" s="5">
        <v>26</v>
      </c>
      <c r="C3461" s="123">
        <f t="shared" ref="C3461:C3524" si="107">B3461*100/36</f>
        <v>72.222222222222229</v>
      </c>
      <c r="D3461" s="124" t="s">
        <v>956</v>
      </c>
      <c r="E3461" s="124" t="s">
        <v>953</v>
      </c>
    </row>
    <row r="3462" spans="1:5">
      <c r="A3462" s="122">
        <v>432085</v>
      </c>
      <c r="B3462" s="5">
        <v>26</v>
      </c>
      <c r="C3462" s="123">
        <f t="shared" si="107"/>
        <v>72.222222222222229</v>
      </c>
      <c r="D3462" s="124" t="s">
        <v>953</v>
      </c>
      <c r="E3462" s="124" t="s">
        <v>953</v>
      </c>
    </row>
    <row r="3463" spans="1:5">
      <c r="A3463" s="122">
        <v>432089</v>
      </c>
      <c r="B3463" s="5">
        <v>26</v>
      </c>
      <c r="C3463" s="123">
        <f t="shared" si="107"/>
        <v>72.222222222222229</v>
      </c>
      <c r="D3463" s="124" t="s">
        <v>953</v>
      </c>
      <c r="E3463" s="124" t="s">
        <v>953</v>
      </c>
    </row>
    <row r="3464" spans="1:5">
      <c r="A3464" s="122">
        <v>432135</v>
      </c>
      <c r="B3464" s="5">
        <v>26</v>
      </c>
      <c r="C3464" s="123">
        <f t="shared" si="107"/>
        <v>72.222222222222229</v>
      </c>
      <c r="D3464" s="124" t="s">
        <v>953</v>
      </c>
      <c r="E3464" s="124" t="s">
        <v>953</v>
      </c>
    </row>
    <row r="3465" spans="1:5">
      <c r="A3465" s="122">
        <v>432167</v>
      </c>
      <c r="B3465" s="5">
        <v>26</v>
      </c>
      <c r="C3465" s="123">
        <f t="shared" si="107"/>
        <v>72.222222222222229</v>
      </c>
      <c r="D3465" s="124" t="s">
        <v>953</v>
      </c>
      <c r="E3465" s="124" t="s">
        <v>953</v>
      </c>
    </row>
    <row r="3466" spans="1:5">
      <c r="A3466" s="122">
        <v>432234</v>
      </c>
      <c r="B3466" s="5">
        <v>26</v>
      </c>
      <c r="C3466" s="123">
        <f t="shared" si="107"/>
        <v>72.222222222222229</v>
      </c>
      <c r="D3466" s="124" t="s">
        <v>953</v>
      </c>
      <c r="E3466" s="124" t="s">
        <v>953</v>
      </c>
    </row>
    <row r="3467" spans="1:5">
      <c r="A3467" s="122">
        <v>432290</v>
      </c>
      <c r="B3467" s="5">
        <v>26</v>
      </c>
      <c r="C3467" s="123">
        <f t="shared" si="107"/>
        <v>72.222222222222229</v>
      </c>
      <c r="D3467" s="124" t="s">
        <v>953</v>
      </c>
      <c r="E3467" s="124" t="s">
        <v>953</v>
      </c>
    </row>
    <row r="3468" spans="1:5">
      <c r="A3468" s="122">
        <v>432444</v>
      </c>
      <c r="B3468" s="5">
        <v>26</v>
      </c>
      <c r="C3468" s="123">
        <f t="shared" si="107"/>
        <v>72.222222222222229</v>
      </c>
      <c r="D3468" s="124" t="s">
        <v>953</v>
      </c>
      <c r="E3468" s="124" t="s">
        <v>953</v>
      </c>
    </row>
    <row r="3469" spans="1:5">
      <c r="A3469" s="122">
        <v>432492</v>
      </c>
      <c r="B3469" s="5">
        <v>26</v>
      </c>
      <c r="C3469" s="123">
        <f t="shared" si="107"/>
        <v>72.222222222222229</v>
      </c>
      <c r="D3469" s="124" t="s">
        <v>953</v>
      </c>
      <c r="E3469" s="124" t="s">
        <v>953</v>
      </c>
    </row>
    <row r="3470" spans="1:5">
      <c r="A3470" s="122">
        <v>432614</v>
      </c>
      <c r="B3470" s="5">
        <v>26</v>
      </c>
      <c r="C3470" s="123">
        <f t="shared" si="107"/>
        <v>72.222222222222229</v>
      </c>
      <c r="D3470" s="124" t="s">
        <v>953</v>
      </c>
      <c r="E3470" s="124" t="s">
        <v>953</v>
      </c>
    </row>
    <row r="3471" spans="1:5">
      <c r="A3471" s="122">
        <v>432672</v>
      </c>
      <c r="B3471" s="5">
        <v>26</v>
      </c>
      <c r="C3471" s="123">
        <f t="shared" si="107"/>
        <v>72.222222222222229</v>
      </c>
      <c r="D3471" s="124" t="s">
        <v>953</v>
      </c>
      <c r="E3471" s="124" t="s">
        <v>953</v>
      </c>
    </row>
    <row r="3472" spans="1:5">
      <c r="A3472" s="122">
        <v>432890</v>
      </c>
      <c r="B3472" s="5">
        <v>26</v>
      </c>
      <c r="C3472" s="123">
        <f t="shared" si="107"/>
        <v>72.222222222222229</v>
      </c>
      <c r="D3472" s="124" t="s">
        <v>953</v>
      </c>
      <c r="E3472" s="124" t="s">
        <v>953</v>
      </c>
    </row>
    <row r="3473" spans="1:5">
      <c r="A3473" s="122">
        <v>432930</v>
      </c>
      <c r="B3473" s="5">
        <v>26</v>
      </c>
      <c r="C3473" s="123">
        <f t="shared" si="107"/>
        <v>72.222222222222229</v>
      </c>
      <c r="D3473" s="124" t="s">
        <v>953</v>
      </c>
      <c r="E3473" s="124" t="s">
        <v>953</v>
      </c>
    </row>
    <row r="3474" spans="1:5">
      <c r="A3474" s="122">
        <v>432941</v>
      </c>
      <c r="B3474" s="5">
        <v>26</v>
      </c>
      <c r="C3474" s="123">
        <f t="shared" si="107"/>
        <v>72.222222222222229</v>
      </c>
      <c r="D3474" s="124" t="s">
        <v>953</v>
      </c>
      <c r="E3474" s="124" t="s">
        <v>953</v>
      </c>
    </row>
    <row r="3475" spans="1:5">
      <c r="A3475" s="122">
        <v>432944</v>
      </c>
      <c r="B3475" s="5">
        <v>26</v>
      </c>
      <c r="C3475" s="123">
        <f t="shared" si="107"/>
        <v>72.222222222222229</v>
      </c>
      <c r="D3475" s="124" t="s">
        <v>953</v>
      </c>
      <c r="E3475" s="124" t="s">
        <v>953</v>
      </c>
    </row>
    <row r="3476" spans="1:5">
      <c r="A3476" s="122">
        <v>432992</v>
      </c>
      <c r="B3476" s="5">
        <v>26</v>
      </c>
      <c r="C3476" s="123">
        <f t="shared" si="107"/>
        <v>72.222222222222229</v>
      </c>
      <c r="D3476" s="124" t="s">
        <v>953</v>
      </c>
      <c r="E3476" s="124" t="s">
        <v>953</v>
      </c>
    </row>
    <row r="3477" spans="1:5">
      <c r="A3477" s="122">
        <v>433167</v>
      </c>
      <c r="B3477" s="5">
        <v>26</v>
      </c>
      <c r="C3477" s="123">
        <f t="shared" si="107"/>
        <v>72.222222222222229</v>
      </c>
      <c r="D3477" s="124" t="s">
        <v>953</v>
      </c>
      <c r="E3477" s="124" t="s">
        <v>953</v>
      </c>
    </row>
    <row r="3478" spans="1:5">
      <c r="A3478" s="122">
        <v>433182</v>
      </c>
      <c r="B3478" s="5">
        <v>26</v>
      </c>
      <c r="C3478" s="123">
        <f t="shared" si="107"/>
        <v>72.222222222222229</v>
      </c>
      <c r="D3478" s="124" t="s">
        <v>953</v>
      </c>
      <c r="E3478" s="124" t="s">
        <v>953</v>
      </c>
    </row>
    <row r="3479" spans="1:5">
      <c r="A3479" s="122">
        <v>433257</v>
      </c>
      <c r="B3479" s="5">
        <v>26</v>
      </c>
      <c r="C3479" s="123">
        <f t="shared" si="107"/>
        <v>72.222222222222229</v>
      </c>
      <c r="D3479" s="124" t="s">
        <v>953</v>
      </c>
      <c r="E3479" s="124" t="s">
        <v>953</v>
      </c>
    </row>
    <row r="3480" spans="1:5">
      <c r="A3480" s="122">
        <v>433285</v>
      </c>
      <c r="B3480" s="5">
        <v>26</v>
      </c>
      <c r="C3480" s="123">
        <f t="shared" si="107"/>
        <v>72.222222222222229</v>
      </c>
      <c r="D3480" s="124" t="s">
        <v>953</v>
      </c>
      <c r="E3480" s="124" t="s">
        <v>953</v>
      </c>
    </row>
    <row r="3481" spans="1:5">
      <c r="A3481" s="122">
        <v>433289</v>
      </c>
      <c r="B3481" s="5">
        <v>26</v>
      </c>
      <c r="C3481" s="123">
        <f t="shared" si="107"/>
        <v>72.222222222222229</v>
      </c>
      <c r="D3481" s="124" t="s">
        <v>953</v>
      </c>
      <c r="E3481" s="124" t="s">
        <v>953</v>
      </c>
    </row>
    <row r="3482" spans="1:5">
      <c r="A3482" s="122">
        <v>433458</v>
      </c>
      <c r="B3482" s="5">
        <v>26</v>
      </c>
      <c r="C3482" s="123">
        <f t="shared" si="107"/>
        <v>72.222222222222229</v>
      </c>
      <c r="D3482" s="124" t="s">
        <v>953</v>
      </c>
      <c r="E3482" s="124" t="s">
        <v>953</v>
      </c>
    </row>
    <row r="3483" spans="1:5">
      <c r="A3483" s="122">
        <v>433470</v>
      </c>
      <c r="B3483" s="5">
        <v>26</v>
      </c>
      <c r="C3483" s="123">
        <f t="shared" si="107"/>
        <v>72.222222222222229</v>
      </c>
      <c r="D3483" s="124" t="s">
        <v>953</v>
      </c>
      <c r="E3483" s="124" t="s">
        <v>953</v>
      </c>
    </row>
    <row r="3484" spans="1:5">
      <c r="A3484" s="122">
        <v>433588</v>
      </c>
      <c r="B3484" s="5">
        <v>26</v>
      </c>
      <c r="C3484" s="123">
        <f t="shared" si="107"/>
        <v>72.222222222222229</v>
      </c>
      <c r="D3484" s="124" t="s">
        <v>953</v>
      </c>
      <c r="E3484" s="124" t="s">
        <v>953</v>
      </c>
    </row>
    <row r="3485" spans="1:5">
      <c r="A3485" s="122">
        <v>433591</v>
      </c>
      <c r="B3485" s="5">
        <v>26</v>
      </c>
      <c r="C3485" s="123">
        <f t="shared" si="107"/>
        <v>72.222222222222229</v>
      </c>
      <c r="D3485" s="124" t="s">
        <v>953</v>
      </c>
      <c r="E3485" s="124" t="s">
        <v>953</v>
      </c>
    </row>
    <row r="3486" spans="1:5">
      <c r="A3486" s="122">
        <v>433665</v>
      </c>
      <c r="B3486" s="5">
        <v>26</v>
      </c>
      <c r="C3486" s="123">
        <f t="shared" si="107"/>
        <v>72.222222222222229</v>
      </c>
      <c r="D3486" s="124" t="s">
        <v>953</v>
      </c>
      <c r="E3486" s="124" t="s">
        <v>953</v>
      </c>
    </row>
    <row r="3487" spans="1:5">
      <c r="A3487" s="122">
        <v>433694</v>
      </c>
      <c r="B3487" s="5">
        <v>26</v>
      </c>
      <c r="C3487" s="123">
        <f t="shared" si="107"/>
        <v>72.222222222222229</v>
      </c>
      <c r="D3487" s="124" t="s">
        <v>953</v>
      </c>
      <c r="E3487" s="124" t="s">
        <v>953</v>
      </c>
    </row>
    <row r="3488" spans="1:5">
      <c r="A3488" s="122">
        <v>433756</v>
      </c>
      <c r="B3488" s="5">
        <v>26</v>
      </c>
      <c r="C3488" s="123">
        <f t="shared" si="107"/>
        <v>72.222222222222229</v>
      </c>
      <c r="D3488" s="124" t="s">
        <v>953</v>
      </c>
      <c r="E3488" s="124" t="s">
        <v>953</v>
      </c>
    </row>
    <row r="3489" spans="1:5">
      <c r="A3489" s="122">
        <v>433793</v>
      </c>
      <c r="B3489" s="5">
        <v>26</v>
      </c>
      <c r="C3489" s="123">
        <f t="shared" si="107"/>
        <v>72.222222222222229</v>
      </c>
      <c r="D3489" s="124" t="s">
        <v>953</v>
      </c>
      <c r="E3489" s="124" t="s">
        <v>953</v>
      </c>
    </row>
    <row r="3490" spans="1:5">
      <c r="A3490" s="122">
        <v>433940</v>
      </c>
      <c r="B3490" s="5">
        <v>26</v>
      </c>
      <c r="C3490" s="123">
        <f t="shared" si="107"/>
        <v>72.222222222222229</v>
      </c>
      <c r="D3490" s="124" t="s">
        <v>953</v>
      </c>
      <c r="E3490" s="124" t="s">
        <v>953</v>
      </c>
    </row>
    <row r="3491" spans="1:5">
      <c r="A3491" s="122">
        <v>434021</v>
      </c>
      <c r="B3491" s="5">
        <v>26</v>
      </c>
      <c r="C3491" s="123">
        <f t="shared" si="107"/>
        <v>72.222222222222229</v>
      </c>
      <c r="D3491" s="124" t="s">
        <v>953</v>
      </c>
      <c r="E3491" s="124" t="s">
        <v>953</v>
      </c>
    </row>
    <row r="3492" spans="1:5">
      <c r="A3492" s="122">
        <v>434326</v>
      </c>
      <c r="B3492" s="5">
        <v>26</v>
      </c>
      <c r="C3492" s="123">
        <f t="shared" si="107"/>
        <v>72.222222222222229</v>
      </c>
      <c r="D3492" s="124" t="s">
        <v>953</v>
      </c>
      <c r="E3492" s="124" t="s">
        <v>953</v>
      </c>
    </row>
    <row r="3493" spans="1:5">
      <c r="A3493" s="122">
        <v>434384</v>
      </c>
      <c r="B3493" s="5">
        <v>26</v>
      </c>
      <c r="C3493" s="123">
        <f t="shared" si="107"/>
        <v>72.222222222222229</v>
      </c>
      <c r="D3493" s="124" t="s">
        <v>953</v>
      </c>
      <c r="E3493" s="124" t="s">
        <v>953</v>
      </c>
    </row>
    <row r="3494" spans="1:5">
      <c r="A3494" s="122">
        <v>434421</v>
      </c>
      <c r="B3494" s="5">
        <v>26</v>
      </c>
      <c r="C3494" s="123">
        <f t="shared" si="107"/>
        <v>72.222222222222229</v>
      </c>
      <c r="D3494" s="124" t="s">
        <v>953</v>
      </c>
      <c r="E3494" s="124" t="s">
        <v>953</v>
      </c>
    </row>
    <row r="3495" spans="1:5">
      <c r="A3495" s="122">
        <v>434423</v>
      </c>
      <c r="B3495" s="5">
        <v>26</v>
      </c>
      <c r="C3495" s="123">
        <f t="shared" si="107"/>
        <v>72.222222222222229</v>
      </c>
      <c r="D3495" s="124" t="s">
        <v>953</v>
      </c>
      <c r="E3495" s="124" t="s">
        <v>953</v>
      </c>
    </row>
    <row r="3496" spans="1:5">
      <c r="A3496" s="122">
        <v>434523</v>
      </c>
      <c r="B3496" s="5">
        <v>26</v>
      </c>
      <c r="C3496" s="123">
        <f t="shared" si="107"/>
        <v>72.222222222222229</v>
      </c>
      <c r="D3496" s="124" t="s">
        <v>953</v>
      </c>
      <c r="E3496" s="124" t="s">
        <v>953</v>
      </c>
    </row>
    <row r="3497" spans="1:5">
      <c r="A3497" s="122">
        <v>434546</v>
      </c>
      <c r="B3497" s="5">
        <v>26</v>
      </c>
      <c r="C3497" s="123">
        <f t="shared" si="107"/>
        <v>72.222222222222229</v>
      </c>
      <c r="D3497" s="124" t="s">
        <v>953</v>
      </c>
      <c r="E3497" s="124" t="s">
        <v>953</v>
      </c>
    </row>
    <row r="3498" spans="1:5">
      <c r="A3498" s="122">
        <v>434562</v>
      </c>
      <c r="B3498" s="5">
        <v>26</v>
      </c>
      <c r="C3498" s="123">
        <f t="shared" si="107"/>
        <v>72.222222222222229</v>
      </c>
      <c r="D3498" s="124" t="s">
        <v>953</v>
      </c>
      <c r="E3498" s="124" t="s">
        <v>953</v>
      </c>
    </row>
    <row r="3499" spans="1:5">
      <c r="A3499" s="122">
        <v>434575</v>
      </c>
      <c r="B3499" s="5">
        <v>26</v>
      </c>
      <c r="C3499" s="123">
        <f t="shared" si="107"/>
        <v>72.222222222222229</v>
      </c>
      <c r="D3499" s="124" t="s">
        <v>953</v>
      </c>
      <c r="E3499" s="124" t="s">
        <v>953</v>
      </c>
    </row>
    <row r="3500" spans="1:5">
      <c r="A3500" s="122">
        <v>434685</v>
      </c>
      <c r="B3500" s="5">
        <v>26</v>
      </c>
      <c r="C3500" s="123">
        <f t="shared" si="107"/>
        <v>72.222222222222229</v>
      </c>
      <c r="D3500" s="124" t="s">
        <v>953</v>
      </c>
      <c r="E3500" s="124" t="s">
        <v>953</v>
      </c>
    </row>
    <row r="3501" spans="1:5">
      <c r="A3501" s="122">
        <v>434758</v>
      </c>
      <c r="B3501" s="5">
        <v>26</v>
      </c>
      <c r="C3501" s="123">
        <f t="shared" si="107"/>
        <v>72.222222222222229</v>
      </c>
      <c r="D3501" s="124" t="s">
        <v>953</v>
      </c>
      <c r="E3501" s="124" t="s">
        <v>953</v>
      </c>
    </row>
    <row r="3502" spans="1:5">
      <c r="A3502" s="122">
        <v>434798</v>
      </c>
      <c r="B3502" s="5">
        <v>26</v>
      </c>
      <c r="C3502" s="123">
        <f t="shared" si="107"/>
        <v>72.222222222222229</v>
      </c>
      <c r="D3502" s="124" t="s">
        <v>953</v>
      </c>
      <c r="E3502" s="124" t="s">
        <v>953</v>
      </c>
    </row>
    <row r="3503" spans="1:5">
      <c r="A3503" s="122">
        <v>434819</v>
      </c>
      <c r="B3503" s="5">
        <v>26</v>
      </c>
      <c r="C3503" s="123">
        <f t="shared" si="107"/>
        <v>72.222222222222229</v>
      </c>
      <c r="D3503" s="124" t="s">
        <v>953</v>
      </c>
      <c r="E3503" s="124" t="s">
        <v>953</v>
      </c>
    </row>
    <row r="3504" spans="1:5">
      <c r="A3504" s="122">
        <v>434857</v>
      </c>
      <c r="B3504" s="5">
        <v>26</v>
      </c>
      <c r="C3504" s="123">
        <f t="shared" si="107"/>
        <v>72.222222222222229</v>
      </c>
      <c r="D3504" s="124" t="s">
        <v>953</v>
      </c>
      <c r="E3504" s="124" t="s">
        <v>953</v>
      </c>
    </row>
    <row r="3505" spans="1:5">
      <c r="A3505" s="122">
        <v>434870</v>
      </c>
      <c r="B3505" s="5">
        <v>26</v>
      </c>
      <c r="C3505" s="123">
        <f t="shared" si="107"/>
        <v>72.222222222222229</v>
      </c>
      <c r="D3505" s="124" t="s">
        <v>953</v>
      </c>
      <c r="E3505" s="124" t="s">
        <v>953</v>
      </c>
    </row>
    <row r="3506" spans="1:5">
      <c r="A3506" s="122">
        <v>434978</v>
      </c>
      <c r="B3506" s="5">
        <v>26</v>
      </c>
      <c r="C3506" s="123">
        <f t="shared" si="107"/>
        <v>72.222222222222229</v>
      </c>
      <c r="D3506" s="124" t="s">
        <v>953</v>
      </c>
      <c r="E3506" s="124" t="s">
        <v>953</v>
      </c>
    </row>
    <row r="3507" spans="1:5">
      <c r="A3507" s="122">
        <v>435115</v>
      </c>
      <c r="B3507" s="5">
        <v>26</v>
      </c>
      <c r="C3507" s="123">
        <f t="shared" si="107"/>
        <v>72.222222222222229</v>
      </c>
      <c r="D3507" s="124" t="s">
        <v>953</v>
      </c>
      <c r="E3507" s="124" t="s">
        <v>953</v>
      </c>
    </row>
    <row r="3508" spans="1:5">
      <c r="A3508" s="122">
        <v>435307</v>
      </c>
      <c r="B3508" s="5">
        <v>26</v>
      </c>
      <c r="C3508" s="123">
        <f t="shared" si="107"/>
        <v>72.222222222222229</v>
      </c>
      <c r="D3508" s="124" t="s">
        <v>953</v>
      </c>
      <c r="E3508" s="124" t="s">
        <v>953</v>
      </c>
    </row>
    <row r="3509" spans="1:5">
      <c r="A3509" s="122">
        <v>431256</v>
      </c>
      <c r="B3509" s="5">
        <v>25</v>
      </c>
      <c r="C3509" s="123">
        <f t="shared" si="107"/>
        <v>69.444444444444443</v>
      </c>
      <c r="D3509" s="124" t="s">
        <v>953</v>
      </c>
      <c r="E3509" s="124" t="s">
        <v>953</v>
      </c>
    </row>
    <row r="3510" spans="1:5">
      <c r="A3510" s="122">
        <v>431535</v>
      </c>
      <c r="B3510" s="5">
        <v>25</v>
      </c>
      <c r="C3510" s="123">
        <f t="shared" si="107"/>
        <v>69.444444444444443</v>
      </c>
      <c r="D3510" s="124" t="s">
        <v>953</v>
      </c>
      <c r="E3510" s="124" t="s">
        <v>953</v>
      </c>
    </row>
    <row r="3511" spans="1:5">
      <c r="A3511" s="122">
        <v>431628</v>
      </c>
      <c r="B3511" s="5">
        <v>25</v>
      </c>
      <c r="C3511" s="123">
        <f t="shared" si="107"/>
        <v>69.444444444444443</v>
      </c>
      <c r="D3511" s="124" t="s">
        <v>953</v>
      </c>
      <c r="E3511" s="124" t="s">
        <v>953</v>
      </c>
    </row>
    <row r="3512" spans="1:5">
      <c r="A3512" s="122">
        <v>431687</v>
      </c>
      <c r="B3512" s="5">
        <v>25</v>
      </c>
      <c r="C3512" s="123">
        <f t="shared" si="107"/>
        <v>69.444444444444443</v>
      </c>
      <c r="D3512" s="124" t="s">
        <v>953</v>
      </c>
      <c r="E3512" s="124" t="s">
        <v>953</v>
      </c>
    </row>
    <row r="3513" spans="1:5">
      <c r="A3513" s="122">
        <v>431802</v>
      </c>
      <c r="B3513" s="5">
        <v>25</v>
      </c>
      <c r="C3513" s="123">
        <f t="shared" si="107"/>
        <v>69.444444444444443</v>
      </c>
      <c r="D3513" s="124" t="s">
        <v>953</v>
      </c>
      <c r="E3513" s="124" t="s">
        <v>953</v>
      </c>
    </row>
    <row r="3514" spans="1:5">
      <c r="A3514" s="122">
        <v>431827</v>
      </c>
      <c r="B3514" s="5">
        <v>25</v>
      </c>
      <c r="C3514" s="123">
        <f t="shared" si="107"/>
        <v>69.444444444444443</v>
      </c>
      <c r="D3514" s="124" t="s">
        <v>953</v>
      </c>
      <c r="E3514" s="124" t="s">
        <v>953</v>
      </c>
    </row>
    <row r="3515" spans="1:5">
      <c r="A3515" s="122">
        <v>431952</v>
      </c>
      <c r="B3515" s="5">
        <v>25</v>
      </c>
      <c r="C3515" s="123">
        <f t="shared" si="107"/>
        <v>69.444444444444443</v>
      </c>
      <c r="D3515" s="124" t="s">
        <v>953</v>
      </c>
      <c r="E3515" s="124" t="s">
        <v>953</v>
      </c>
    </row>
    <row r="3516" spans="1:5">
      <c r="A3516" s="122">
        <v>432316</v>
      </c>
      <c r="B3516" s="5">
        <v>25</v>
      </c>
      <c r="C3516" s="123">
        <f t="shared" si="107"/>
        <v>69.444444444444443</v>
      </c>
      <c r="D3516" s="124" t="s">
        <v>953</v>
      </c>
      <c r="E3516" s="124" t="s">
        <v>953</v>
      </c>
    </row>
    <row r="3517" spans="1:5">
      <c r="A3517" s="122">
        <v>432332</v>
      </c>
      <c r="B3517" s="5">
        <v>25</v>
      </c>
      <c r="C3517" s="123">
        <f t="shared" si="107"/>
        <v>69.444444444444443</v>
      </c>
      <c r="D3517" s="124" t="s">
        <v>953</v>
      </c>
      <c r="E3517" s="124" t="s">
        <v>953</v>
      </c>
    </row>
    <row r="3518" spans="1:5">
      <c r="A3518" s="122">
        <v>432354</v>
      </c>
      <c r="B3518" s="5">
        <v>25</v>
      </c>
      <c r="C3518" s="123">
        <f t="shared" si="107"/>
        <v>69.444444444444443</v>
      </c>
      <c r="D3518" s="124" t="s">
        <v>953</v>
      </c>
      <c r="E3518" s="124" t="s">
        <v>953</v>
      </c>
    </row>
    <row r="3519" spans="1:5">
      <c r="A3519" s="122">
        <v>432532</v>
      </c>
      <c r="B3519" s="5">
        <v>25</v>
      </c>
      <c r="C3519" s="123">
        <f t="shared" si="107"/>
        <v>69.444444444444443</v>
      </c>
      <c r="D3519" s="124" t="s">
        <v>953</v>
      </c>
      <c r="E3519" s="124" t="s">
        <v>953</v>
      </c>
    </row>
    <row r="3520" spans="1:5">
      <c r="A3520" s="122">
        <v>432557</v>
      </c>
      <c r="B3520" s="5">
        <v>25</v>
      </c>
      <c r="C3520" s="123">
        <f t="shared" si="107"/>
        <v>69.444444444444443</v>
      </c>
      <c r="D3520" s="124" t="s">
        <v>953</v>
      </c>
      <c r="E3520" s="124" t="s">
        <v>953</v>
      </c>
    </row>
    <row r="3521" spans="1:5">
      <c r="A3521" s="122">
        <v>432601</v>
      </c>
      <c r="B3521" s="5">
        <v>25</v>
      </c>
      <c r="C3521" s="123">
        <f t="shared" si="107"/>
        <v>69.444444444444443</v>
      </c>
      <c r="D3521" s="124" t="s">
        <v>953</v>
      </c>
      <c r="E3521" s="124" t="s">
        <v>953</v>
      </c>
    </row>
    <row r="3522" spans="1:5">
      <c r="A3522" s="122">
        <v>432664</v>
      </c>
      <c r="B3522" s="5">
        <v>25</v>
      </c>
      <c r="C3522" s="123">
        <f t="shared" si="107"/>
        <v>69.444444444444443</v>
      </c>
      <c r="D3522" s="124" t="s">
        <v>953</v>
      </c>
      <c r="E3522" s="124" t="s">
        <v>953</v>
      </c>
    </row>
    <row r="3523" spans="1:5">
      <c r="A3523" s="122">
        <v>432711</v>
      </c>
      <c r="B3523" s="5">
        <v>25</v>
      </c>
      <c r="C3523" s="123">
        <f t="shared" si="107"/>
        <v>69.444444444444443</v>
      </c>
      <c r="D3523" s="124" t="s">
        <v>953</v>
      </c>
      <c r="E3523" s="124" t="s">
        <v>953</v>
      </c>
    </row>
    <row r="3524" spans="1:5">
      <c r="A3524" s="122">
        <v>432803</v>
      </c>
      <c r="B3524" s="5">
        <v>25</v>
      </c>
      <c r="C3524" s="123">
        <f t="shared" si="107"/>
        <v>69.444444444444443</v>
      </c>
      <c r="D3524" s="124" t="s">
        <v>953</v>
      </c>
      <c r="E3524" s="124" t="s">
        <v>953</v>
      </c>
    </row>
    <row r="3525" spans="1:5">
      <c r="A3525" s="122">
        <v>432808</v>
      </c>
      <c r="B3525" s="5">
        <v>25</v>
      </c>
      <c r="C3525" s="123">
        <f t="shared" ref="C3525:C3588" si="108">B3525*100/36</f>
        <v>69.444444444444443</v>
      </c>
      <c r="D3525" s="124" t="s">
        <v>957</v>
      </c>
      <c r="E3525" s="124" t="s">
        <v>958</v>
      </c>
    </row>
    <row r="3526" spans="1:5">
      <c r="A3526" s="122">
        <v>432874</v>
      </c>
      <c r="B3526" s="5">
        <v>25</v>
      </c>
      <c r="C3526" s="123">
        <f t="shared" si="108"/>
        <v>69.444444444444443</v>
      </c>
      <c r="D3526" s="124" t="s">
        <v>955</v>
      </c>
      <c r="E3526" s="124" t="s">
        <v>953</v>
      </c>
    </row>
    <row r="3527" spans="1:5">
      <c r="A3527" s="122">
        <v>432985</v>
      </c>
      <c r="B3527" s="5">
        <v>25</v>
      </c>
      <c r="C3527" s="123">
        <f t="shared" si="108"/>
        <v>69.444444444444443</v>
      </c>
      <c r="D3527" s="124" t="s">
        <v>955</v>
      </c>
      <c r="E3527" s="124" t="s">
        <v>953</v>
      </c>
    </row>
    <row r="3528" spans="1:5">
      <c r="A3528" s="122">
        <v>433061</v>
      </c>
      <c r="B3528" s="5">
        <v>25</v>
      </c>
      <c r="C3528" s="123">
        <f t="shared" si="108"/>
        <v>69.444444444444443</v>
      </c>
      <c r="D3528" s="124" t="s">
        <v>955</v>
      </c>
      <c r="E3528" s="124" t="s">
        <v>953</v>
      </c>
    </row>
    <row r="3529" spans="1:5">
      <c r="A3529" s="122">
        <v>433114</v>
      </c>
      <c r="B3529" s="5">
        <v>25</v>
      </c>
      <c r="C3529" s="123">
        <f t="shared" si="108"/>
        <v>69.444444444444443</v>
      </c>
      <c r="D3529" s="124" t="s">
        <v>955</v>
      </c>
      <c r="E3529" s="124" t="s">
        <v>953</v>
      </c>
    </row>
    <row r="3530" spans="1:5">
      <c r="A3530" s="122">
        <v>433200</v>
      </c>
      <c r="B3530" s="5">
        <v>25</v>
      </c>
      <c r="C3530" s="123">
        <f t="shared" si="108"/>
        <v>69.444444444444443</v>
      </c>
      <c r="D3530" s="124" t="s">
        <v>955</v>
      </c>
      <c r="E3530" s="124" t="s">
        <v>953</v>
      </c>
    </row>
    <row r="3531" spans="1:5">
      <c r="A3531" s="122">
        <v>433389</v>
      </c>
      <c r="B3531" s="5">
        <v>25</v>
      </c>
      <c r="C3531" s="123">
        <f t="shared" si="108"/>
        <v>69.444444444444443</v>
      </c>
      <c r="D3531" s="124" t="s">
        <v>955</v>
      </c>
      <c r="E3531" s="124" t="s">
        <v>953</v>
      </c>
    </row>
    <row r="3532" spans="1:5">
      <c r="A3532" s="122">
        <v>433440</v>
      </c>
      <c r="B3532" s="5">
        <v>25</v>
      </c>
      <c r="C3532" s="123">
        <f t="shared" si="108"/>
        <v>69.444444444444443</v>
      </c>
      <c r="D3532" s="124" t="s">
        <v>955</v>
      </c>
      <c r="E3532" s="124" t="s">
        <v>953</v>
      </c>
    </row>
    <row r="3533" spans="1:5">
      <c r="A3533" s="122">
        <v>433467</v>
      </c>
      <c r="B3533" s="5">
        <v>25</v>
      </c>
      <c r="C3533" s="123">
        <f t="shared" si="108"/>
        <v>69.444444444444443</v>
      </c>
      <c r="D3533" s="124" t="s">
        <v>955</v>
      </c>
      <c r="E3533" s="124" t="s">
        <v>953</v>
      </c>
    </row>
    <row r="3534" spans="1:5">
      <c r="A3534" s="122">
        <v>433679</v>
      </c>
      <c r="B3534" s="5">
        <v>25</v>
      </c>
      <c r="C3534" s="123">
        <f t="shared" si="108"/>
        <v>69.444444444444443</v>
      </c>
      <c r="D3534" s="124" t="s">
        <v>955</v>
      </c>
      <c r="E3534" s="124" t="s">
        <v>953</v>
      </c>
    </row>
    <row r="3535" spans="1:5">
      <c r="A3535" s="122">
        <v>433749</v>
      </c>
      <c r="B3535" s="5">
        <v>25</v>
      </c>
      <c r="C3535" s="123">
        <f t="shared" si="108"/>
        <v>69.444444444444443</v>
      </c>
      <c r="D3535" s="124" t="s">
        <v>955</v>
      </c>
      <c r="E3535" s="124" t="s">
        <v>953</v>
      </c>
    </row>
    <row r="3536" spans="1:5">
      <c r="A3536" s="122">
        <v>433848</v>
      </c>
      <c r="B3536" s="5">
        <v>25</v>
      </c>
      <c r="C3536" s="123">
        <f t="shared" si="108"/>
        <v>69.444444444444443</v>
      </c>
      <c r="D3536" s="124" t="s">
        <v>955</v>
      </c>
      <c r="E3536" s="124" t="s">
        <v>953</v>
      </c>
    </row>
    <row r="3537" spans="1:5">
      <c r="A3537" s="122">
        <v>433917</v>
      </c>
      <c r="B3537" s="5">
        <v>25</v>
      </c>
      <c r="C3537" s="123">
        <f t="shared" si="108"/>
        <v>69.444444444444443</v>
      </c>
      <c r="D3537" s="124" t="s">
        <v>955</v>
      </c>
      <c r="E3537" s="124" t="s">
        <v>953</v>
      </c>
    </row>
    <row r="3538" spans="1:5">
      <c r="A3538" s="122">
        <v>434013</v>
      </c>
      <c r="B3538" s="5">
        <v>25</v>
      </c>
      <c r="C3538" s="123">
        <f t="shared" si="108"/>
        <v>69.444444444444443</v>
      </c>
      <c r="D3538" s="124" t="s">
        <v>955</v>
      </c>
      <c r="E3538" s="124" t="s">
        <v>953</v>
      </c>
    </row>
    <row r="3539" spans="1:5">
      <c r="A3539" s="122">
        <v>434027</v>
      </c>
      <c r="B3539" s="5">
        <v>25</v>
      </c>
      <c r="C3539" s="123">
        <f t="shared" si="108"/>
        <v>69.444444444444443</v>
      </c>
      <c r="D3539" s="124" t="s">
        <v>955</v>
      </c>
      <c r="E3539" s="124" t="s">
        <v>953</v>
      </c>
    </row>
    <row r="3540" spans="1:5">
      <c r="A3540" s="122">
        <v>434145</v>
      </c>
      <c r="B3540" s="5">
        <v>25</v>
      </c>
      <c r="C3540" s="123">
        <f t="shared" si="108"/>
        <v>69.444444444444443</v>
      </c>
      <c r="D3540" s="124" t="s">
        <v>955</v>
      </c>
      <c r="E3540" s="124" t="s">
        <v>953</v>
      </c>
    </row>
    <row r="3541" spans="1:5">
      <c r="A3541" s="122">
        <v>434151</v>
      </c>
      <c r="B3541" s="5">
        <v>25</v>
      </c>
      <c r="C3541" s="123">
        <f t="shared" si="108"/>
        <v>69.444444444444443</v>
      </c>
      <c r="D3541" s="124" t="s">
        <v>955</v>
      </c>
      <c r="E3541" s="124" t="s">
        <v>953</v>
      </c>
    </row>
    <row r="3542" spans="1:5">
      <c r="A3542" s="122">
        <v>434157</v>
      </c>
      <c r="B3542" s="5">
        <v>25</v>
      </c>
      <c r="C3542" s="123">
        <f t="shared" si="108"/>
        <v>69.444444444444443</v>
      </c>
      <c r="D3542" s="124" t="s">
        <v>955</v>
      </c>
      <c r="E3542" s="124" t="s">
        <v>953</v>
      </c>
    </row>
    <row r="3543" spans="1:5">
      <c r="A3543" s="122">
        <v>434162</v>
      </c>
      <c r="B3543" s="5">
        <v>25</v>
      </c>
      <c r="C3543" s="123">
        <f t="shared" si="108"/>
        <v>69.444444444444443</v>
      </c>
      <c r="D3543" s="124" t="s">
        <v>955</v>
      </c>
      <c r="E3543" s="124" t="s">
        <v>953</v>
      </c>
    </row>
    <row r="3544" spans="1:5">
      <c r="A3544" s="122">
        <v>434168</v>
      </c>
      <c r="B3544" s="5">
        <v>25</v>
      </c>
      <c r="C3544" s="123">
        <f t="shared" si="108"/>
        <v>69.444444444444443</v>
      </c>
      <c r="D3544" s="124" t="s">
        <v>955</v>
      </c>
      <c r="E3544" s="124" t="s">
        <v>953</v>
      </c>
    </row>
    <row r="3545" spans="1:5">
      <c r="A3545" s="122">
        <v>434211</v>
      </c>
      <c r="B3545" s="5">
        <v>25</v>
      </c>
      <c r="C3545" s="123">
        <f t="shared" si="108"/>
        <v>69.444444444444443</v>
      </c>
      <c r="D3545" s="124" t="s">
        <v>955</v>
      </c>
      <c r="E3545" s="124" t="s">
        <v>953</v>
      </c>
    </row>
    <row r="3546" spans="1:5">
      <c r="A3546" s="122">
        <v>434270</v>
      </c>
      <c r="B3546" s="5">
        <v>25</v>
      </c>
      <c r="C3546" s="123">
        <f t="shared" si="108"/>
        <v>69.444444444444443</v>
      </c>
      <c r="D3546" s="124" t="s">
        <v>955</v>
      </c>
      <c r="E3546" s="124" t="s">
        <v>953</v>
      </c>
    </row>
    <row r="3547" spans="1:5">
      <c r="A3547" s="122">
        <v>434278</v>
      </c>
      <c r="B3547" s="5">
        <v>25</v>
      </c>
      <c r="C3547" s="123">
        <f t="shared" si="108"/>
        <v>69.444444444444443</v>
      </c>
      <c r="D3547" s="124" t="s">
        <v>955</v>
      </c>
      <c r="E3547" s="124" t="s">
        <v>953</v>
      </c>
    </row>
    <row r="3548" spans="1:5">
      <c r="A3548" s="122">
        <v>434283</v>
      </c>
      <c r="B3548" s="5">
        <v>25</v>
      </c>
      <c r="C3548" s="123">
        <f t="shared" si="108"/>
        <v>69.444444444444443</v>
      </c>
      <c r="D3548" s="124" t="s">
        <v>955</v>
      </c>
      <c r="E3548" s="124" t="s">
        <v>953</v>
      </c>
    </row>
    <row r="3549" spans="1:5">
      <c r="A3549" s="122">
        <v>434353</v>
      </c>
      <c r="B3549" s="5">
        <v>25</v>
      </c>
      <c r="C3549" s="123">
        <f t="shared" si="108"/>
        <v>69.444444444444443</v>
      </c>
      <c r="D3549" s="124" t="s">
        <v>955</v>
      </c>
      <c r="E3549" s="124" t="s">
        <v>953</v>
      </c>
    </row>
    <row r="3550" spans="1:5">
      <c r="A3550" s="122">
        <v>434470</v>
      </c>
      <c r="B3550" s="5">
        <v>25</v>
      </c>
      <c r="C3550" s="123">
        <f t="shared" si="108"/>
        <v>69.444444444444443</v>
      </c>
      <c r="D3550" s="124" t="s">
        <v>955</v>
      </c>
      <c r="E3550" s="124" t="s">
        <v>953</v>
      </c>
    </row>
    <row r="3551" spans="1:5">
      <c r="A3551" s="122">
        <v>434479</v>
      </c>
      <c r="B3551" s="5">
        <v>25</v>
      </c>
      <c r="C3551" s="123">
        <f t="shared" si="108"/>
        <v>69.444444444444443</v>
      </c>
      <c r="D3551" s="124" t="s">
        <v>955</v>
      </c>
      <c r="E3551" s="124" t="s">
        <v>953</v>
      </c>
    </row>
    <row r="3552" spans="1:5">
      <c r="A3552" s="122">
        <v>434634</v>
      </c>
      <c r="B3552" s="5">
        <v>25</v>
      </c>
      <c r="C3552" s="123">
        <f t="shared" si="108"/>
        <v>69.444444444444443</v>
      </c>
      <c r="D3552" s="124" t="s">
        <v>955</v>
      </c>
      <c r="E3552" s="124" t="s">
        <v>953</v>
      </c>
    </row>
    <row r="3553" spans="1:5">
      <c r="A3553" s="122">
        <v>434856</v>
      </c>
      <c r="B3553" s="5">
        <v>25</v>
      </c>
      <c r="C3553" s="123">
        <f t="shared" si="108"/>
        <v>69.444444444444443</v>
      </c>
      <c r="D3553" s="124" t="s">
        <v>955</v>
      </c>
      <c r="E3553" s="124" t="s">
        <v>953</v>
      </c>
    </row>
    <row r="3554" spans="1:5">
      <c r="A3554" s="122">
        <v>434896</v>
      </c>
      <c r="B3554" s="5">
        <v>25</v>
      </c>
      <c r="C3554" s="123">
        <f t="shared" si="108"/>
        <v>69.444444444444443</v>
      </c>
      <c r="D3554" s="124" t="s">
        <v>955</v>
      </c>
      <c r="E3554" s="124" t="s">
        <v>953</v>
      </c>
    </row>
    <row r="3555" spans="1:5">
      <c r="A3555" s="122">
        <v>434971</v>
      </c>
      <c r="B3555" s="5">
        <v>25</v>
      </c>
      <c r="C3555" s="123">
        <f t="shared" si="108"/>
        <v>69.444444444444443</v>
      </c>
      <c r="D3555" s="124" t="s">
        <v>955</v>
      </c>
      <c r="E3555" s="124" t="s">
        <v>953</v>
      </c>
    </row>
    <row r="3556" spans="1:5">
      <c r="A3556" s="122">
        <v>434987</v>
      </c>
      <c r="B3556" s="5">
        <v>25</v>
      </c>
      <c r="C3556" s="123">
        <f t="shared" si="108"/>
        <v>69.444444444444443</v>
      </c>
      <c r="D3556" s="124" t="s">
        <v>955</v>
      </c>
      <c r="E3556" s="124" t="s">
        <v>953</v>
      </c>
    </row>
    <row r="3557" spans="1:5">
      <c r="A3557" s="122">
        <v>435045</v>
      </c>
      <c r="B3557" s="5">
        <v>25</v>
      </c>
      <c r="C3557" s="123">
        <f t="shared" si="108"/>
        <v>69.444444444444443</v>
      </c>
      <c r="D3557" s="124" t="s">
        <v>955</v>
      </c>
      <c r="E3557" s="124" t="s">
        <v>953</v>
      </c>
    </row>
    <row r="3558" spans="1:5">
      <c r="A3558" s="122">
        <v>435074</v>
      </c>
      <c r="B3558" s="5">
        <v>25</v>
      </c>
      <c r="C3558" s="123">
        <f t="shared" si="108"/>
        <v>69.444444444444443</v>
      </c>
      <c r="D3558" s="124" t="s">
        <v>955</v>
      </c>
      <c r="E3558" s="124" t="s">
        <v>953</v>
      </c>
    </row>
    <row r="3559" spans="1:5">
      <c r="A3559" s="122">
        <v>435084</v>
      </c>
      <c r="B3559" s="5">
        <v>25</v>
      </c>
      <c r="C3559" s="123">
        <f t="shared" si="108"/>
        <v>69.444444444444443</v>
      </c>
      <c r="D3559" s="124" t="s">
        <v>955</v>
      </c>
      <c r="E3559" s="124" t="s">
        <v>953</v>
      </c>
    </row>
    <row r="3560" spans="1:5">
      <c r="A3560" s="122">
        <v>435205</v>
      </c>
      <c r="B3560" s="5">
        <v>25</v>
      </c>
      <c r="C3560" s="123">
        <f t="shared" si="108"/>
        <v>69.444444444444443</v>
      </c>
      <c r="D3560" s="124" t="s">
        <v>955</v>
      </c>
      <c r="E3560" s="124" t="s">
        <v>953</v>
      </c>
    </row>
    <row r="3561" spans="1:5">
      <c r="A3561" s="122">
        <v>431225</v>
      </c>
      <c r="B3561" s="5">
        <v>24</v>
      </c>
      <c r="C3561" s="123">
        <f t="shared" si="108"/>
        <v>66.666666666666671</v>
      </c>
      <c r="D3561" s="124" t="s">
        <v>955</v>
      </c>
      <c r="E3561" s="124" t="s">
        <v>953</v>
      </c>
    </row>
    <row r="3562" spans="1:5">
      <c r="A3562" s="122">
        <v>431237</v>
      </c>
      <c r="B3562" s="5">
        <v>24</v>
      </c>
      <c r="C3562" s="123">
        <f t="shared" si="108"/>
        <v>66.666666666666671</v>
      </c>
      <c r="D3562" s="124" t="s">
        <v>955</v>
      </c>
      <c r="E3562" s="124" t="s">
        <v>953</v>
      </c>
    </row>
    <row r="3563" spans="1:5">
      <c r="A3563" s="122">
        <v>431404</v>
      </c>
      <c r="B3563" s="5">
        <v>24</v>
      </c>
      <c r="C3563" s="123">
        <f t="shared" si="108"/>
        <v>66.666666666666671</v>
      </c>
      <c r="D3563" s="124" t="s">
        <v>955</v>
      </c>
      <c r="E3563" s="124" t="s">
        <v>953</v>
      </c>
    </row>
    <row r="3564" spans="1:5">
      <c r="A3564" s="122">
        <v>431429</v>
      </c>
      <c r="B3564" s="5">
        <v>24</v>
      </c>
      <c r="C3564" s="123">
        <f t="shared" si="108"/>
        <v>66.666666666666671</v>
      </c>
      <c r="D3564" s="124" t="s">
        <v>955</v>
      </c>
      <c r="E3564" s="124" t="s">
        <v>953</v>
      </c>
    </row>
    <row r="3565" spans="1:5">
      <c r="A3565" s="122">
        <v>431638</v>
      </c>
      <c r="B3565" s="5">
        <v>24</v>
      </c>
      <c r="C3565" s="123">
        <f t="shared" si="108"/>
        <v>66.666666666666671</v>
      </c>
      <c r="D3565" s="124" t="s">
        <v>955</v>
      </c>
      <c r="E3565" s="124" t="s">
        <v>953</v>
      </c>
    </row>
    <row r="3566" spans="1:5">
      <c r="A3566" s="122">
        <v>431700</v>
      </c>
      <c r="B3566" s="5">
        <v>24</v>
      </c>
      <c r="C3566" s="123">
        <f t="shared" si="108"/>
        <v>66.666666666666671</v>
      </c>
      <c r="D3566" s="124" t="s">
        <v>955</v>
      </c>
      <c r="E3566" s="124" t="s">
        <v>953</v>
      </c>
    </row>
    <row r="3567" spans="1:5">
      <c r="A3567" s="122">
        <v>431832</v>
      </c>
      <c r="B3567" s="5">
        <v>24</v>
      </c>
      <c r="C3567" s="123">
        <f t="shared" si="108"/>
        <v>66.666666666666671</v>
      </c>
      <c r="D3567" s="124" t="s">
        <v>955</v>
      </c>
      <c r="E3567" s="124" t="s">
        <v>953</v>
      </c>
    </row>
    <row r="3568" spans="1:5">
      <c r="A3568" s="122">
        <v>431842</v>
      </c>
      <c r="B3568" s="5">
        <v>24</v>
      </c>
      <c r="C3568" s="123">
        <f t="shared" si="108"/>
        <v>66.666666666666671</v>
      </c>
      <c r="D3568" s="124" t="s">
        <v>955</v>
      </c>
      <c r="E3568" s="124" t="s">
        <v>953</v>
      </c>
    </row>
    <row r="3569" spans="1:5">
      <c r="A3569" s="122">
        <v>431857</v>
      </c>
      <c r="B3569" s="5">
        <v>24</v>
      </c>
      <c r="C3569" s="123">
        <f t="shared" si="108"/>
        <v>66.666666666666671</v>
      </c>
      <c r="D3569" s="124" t="s">
        <v>955</v>
      </c>
      <c r="E3569" s="124" t="s">
        <v>953</v>
      </c>
    </row>
    <row r="3570" spans="1:5">
      <c r="A3570" s="122">
        <v>431910</v>
      </c>
      <c r="B3570" s="5">
        <v>24</v>
      </c>
      <c r="C3570" s="123">
        <f t="shared" si="108"/>
        <v>66.666666666666671</v>
      </c>
      <c r="D3570" s="124" t="s">
        <v>955</v>
      </c>
      <c r="E3570" s="124" t="s">
        <v>953</v>
      </c>
    </row>
    <row r="3571" spans="1:5">
      <c r="A3571" s="122">
        <v>432014</v>
      </c>
      <c r="B3571" s="5">
        <v>24</v>
      </c>
      <c r="C3571" s="123">
        <f t="shared" si="108"/>
        <v>66.666666666666671</v>
      </c>
      <c r="D3571" s="124" t="s">
        <v>955</v>
      </c>
      <c r="E3571" s="124" t="s">
        <v>953</v>
      </c>
    </row>
    <row r="3572" spans="1:5">
      <c r="A3572" s="122">
        <v>432077</v>
      </c>
      <c r="B3572" s="5">
        <v>24</v>
      </c>
      <c r="C3572" s="123">
        <f t="shared" si="108"/>
        <v>66.666666666666671</v>
      </c>
      <c r="D3572" s="124" t="s">
        <v>955</v>
      </c>
      <c r="E3572" s="124" t="s">
        <v>953</v>
      </c>
    </row>
    <row r="3573" spans="1:5">
      <c r="A3573" s="122">
        <v>432338</v>
      </c>
      <c r="B3573" s="5">
        <v>24</v>
      </c>
      <c r="C3573" s="123">
        <f t="shared" si="108"/>
        <v>66.666666666666671</v>
      </c>
      <c r="D3573" s="124" t="s">
        <v>955</v>
      </c>
      <c r="E3573" s="124" t="s">
        <v>953</v>
      </c>
    </row>
    <row r="3574" spans="1:5">
      <c r="A3574" s="122">
        <v>432382</v>
      </c>
      <c r="B3574" s="5">
        <v>24</v>
      </c>
      <c r="C3574" s="123">
        <f t="shared" si="108"/>
        <v>66.666666666666671</v>
      </c>
      <c r="D3574" s="124" t="s">
        <v>955</v>
      </c>
      <c r="E3574" s="124" t="s">
        <v>953</v>
      </c>
    </row>
    <row r="3575" spans="1:5">
      <c r="A3575" s="122">
        <v>432737</v>
      </c>
      <c r="B3575" s="5">
        <v>24</v>
      </c>
      <c r="C3575" s="123">
        <f t="shared" si="108"/>
        <v>66.666666666666671</v>
      </c>
      <c r="D3575" s="124" t="s">
        <v>955</v>
      </c>
      <c r="E3575" s="124" t="s">
        <v>953</v>
      </c>
    </row>
    <row r="3576" spans="1:5">
      <c r="A3576" s="122">
        <v>432867</v>
      </c>
      <c r="B3576" s="5">
        <v>24</v>
      </c>
      <c r="C3576" s="123">
        <f t="shared" si="108"/>
        <v>66.666666666666671</v>
      </c>
      <c r="D3576" s="124" t="s">
        <v>955</v>
      </c>
      <c r="E3576" s="124" t="s">
        <v>953</v>
      </c>
    </row>
    <row r="3577" spans="1:5">
      <c r="A3577" s="122">
        <v>432906</v>
      </c>
      <c r="B3577" s="5">
        <v>24</v>
      </c>
      <c r="C3577" s="123">
        <f t="shared" si="108"/>
        <v>66.666666666666671</v>
      </c>
      <c r="D3577" s="124" t="s">
        <v>955</v>
      </c>
      <c r="E3577" s="124" t="s">
        <v>953</v>
      </c>
    </row>
    <row r="3578" spans="1:5">
      <c r="A3578" s="122">
        <v>432908</v>
      </c>
      <c r="B3578" s="5">
        <v>24</v>
      </c>
      <c r="C3578" s="123">
        <f t="shared" si="108"/>
        <v>66.666666666666671</v>
      </c>
      <c r="D3578" s="124" t="s">
        <v>955</v>
      </c>
      <c r="E3578" s="124" t="s">
        <v>953</v>
      </c>
    </row>
    <row r="3579" spans="1:5">
      <c r="A3579" s="122">
        <v>433100</v>
      </c>
      <c r="B3579" s="5">
        <v>24</v>
      </c>
      <c r="C3579" s="123">
        <f t="shared" si="108"/>
        <v>66.666666666666671</v>
      </c>
      <c r="D3579" s="124" t="s">
        <v>955</v>
      </c>
      <c r="E3579" s="124" t="s">
        <v>953</v>
      </c>
    </row>
    <row r="3580" spans="1:5">
      <c r="A3580" s="122">
        <v>433144</v>
      </c>
      <c r="B3580" s="5">
        <v>24</v>
      </c>
      <c r="C3580" s="123">
        <f t="shared" si="108"/>
        <v>66.666666666666671</v>
      </c>
      <c r="D3580" s="124" t="s">
        <v>955</v>
      </c>
      <c r="E3580" s="124" t="s">
        <v>953</v>
      </c>
    </row>
    <row r="3581" spans="1:5">
      <c r="A3581" s="122">
        <v>433178</v>
      </c>
      <c r="B3581" s="5">
        <v>24</v>
      </c>
      <c r="C3581" s="123">
        <f t="shared" si="108"/>
        <v>66.666666666666671</v>
      </c>
      <c r="D3581" s="124" t="s">
        <v>955</v>
      </c>
      <c r="E3581" s="124" t="s">
        <v>953</v>
      </c>
    </row>
    <row r="3582" spans="1:5">
      <c r="A3582" s="122">
        <v>433190</v>
      </c>
      <c r="B3582" s="5">
        <v>24</v>
      </c>
      <c r="C3582" s="123">
        <f t="shared" si="108"/>
        <v>66.666666666666671</v>
      </c>
      <c r="D3582" s="124" t="s">
        <v>955</v>
      </c>
      <c r="E3582" s="124" t="s">
        <v>953</v>
      </c>
    </row>
    <row r="3583" spans="1:5">
      <c r="A3583" s="122">
        <v>433335</v>
      </c>
      <c r="B3583" s="5">
        <v>24</v>
      </c>
      <c r="C3583" s="123">
        <f t="shared" si="108"/>
        <v>66.666666666666671</v>
      </c>
      <c r="D3583" s="124" t="s">
        <v>955</v>
      </c>
      <c r="E3583" s="124" t="s">
        <v>953</v>
      </c>
    </row>
    <row r="3584" spans="1:5">
      <c r="A3584" s="122">
        <v>433355</v>
      </c>
      <c r="B3584" s="5">
        <v>24</v>
      </c>
      <c r="C3584" s="123">
        <f t="shared" si="108"/>
        <v>66.666666666666671</v>
      </c>
      <c r="D3584" s="124" t="s">
        <v>955</v>
      </c>
      <c r="E3584" s="124" t="s">
        <v>953</v>
      </c>
    </row>
    <row r="3585" spans="1:5">
      <c r="A3585" s="122">
        <v>433439</v>
      </c>
      <c r="B3585" s="5">
        <v>24</v>
      </c>
      <c r="C3585" s="123">
        <f t="shared" si="108"/>
        <v>66.666666666666671</v>
      </c>
      <c r="D3585" s="124" t="s">
        <v>955</v>
      </c>
      <c r="E3585" s="124" t="s">
        <v>953</v>
      </c>
    </row>
    <row r="3586" spans="1:5">
      <c r="A3586" s="122">
        <v>433454</v>
      </c>
      <c r="B3586" s="5">
        <v>24</v>
      </c>
      <c r="C3586" s="123">
        <f t="shared" si="108"/>
        <v>66.666666666666671</v>
      </c>
      <c r="D3586" s="124" t="s">
        <v>955</v>
      </c>
      <c r="E3586" s="124" t="s">
        <v>953</v>
      </c>
    </row>
    <row r="3587" spans="1:5">
      <c r="A3587" s="122">
        <v>433553</v>
      </c>
      <c r="B3587" s="5">
        <v>24</v>
      </c>
      <c r="C3587" s="123">
        <f t="shared" si="108"/>
        <v>66.666666666666671</v>
      </c>
      <c r="D3587" s="124" t="s">
        <v>955</v>
      </c>
      <c r="E3587" s="124" t="s">
        <v>953</v>
      </c>
    </row>
    <row r="3588" spans="1:5">
      <c r="A3588" s="122">
        <v>433596</v>
      </c>
      <c r="B3588" s="5">
        <v>24</v>
      </c>
      <c r="C3588" s="123">
        <f t="shared" si="108"/>
        <v>66.666666666666671</v>
      </c>
      <c r="D3588" s="124" t="s">
        <v>955</v>
      </c>
      <c r="E3588" s="124" t="s">
        <v>953</v>
      </c>
    </row>
    <row r="3589" spans="1:5">
      <c r="A3589" s="122">
        <v>433762</v>
      </c>
      <c r="B3589" s="5">
        <v>24</v>
      </c>
      <c r="C3589" s="123">
        <f t="shared" ref="C3589:C3652" si="109">B3589*100/36</f>
        <v>66.666666666666671</v>
      </c>
      <c r="D3589" s="124" t="s">
        <v>527</v>
      </c>
      <c r="E3589" s="124" t="s">
        <v>953</v>
      </c>
    </row>
    <row r="3590" spans="1:5">
      <c r="A3590" s="122">
        <v>433798</v>
      </c>
      <c r="B3590" s="5">
        <v>24</v>
      </c>
      <c r="C3590" s="123">
        <f t="shared" si="109"/>
        <v>66.666666666666671</v>
      </c>
      <c r="D3590" s="124" t="s">
        <v>953</v>
      </c>
      <c r="E3590" s="124" t="s">
        <v>953</v>
      </c>
    </row>
    <row r="3591" spans="1:5">
      <c r="A3591" s="122">
        <v>433812</v>
      </c>
      <c r="B3591" s="5">
        <v>24</v>
      </c>
      <c r="C3591" s="123">
        <f t="shared" si="109"/>
        <v>66.666666666666671</v>
      </c>
      <c r="D3591" s="124" t="s">
        <v>953</v>
      </c>
      <c r="E3591" s="124" t="s">
        <v>953</v>
      </c>
    </row>
    <row r="3592" spans="1:5">
      <c r="A3592" s="122">
        <v>433820</v>
      </c>
      <c r="B3592" s="5">
        <v>24</v>
      </c>
      <c r="C3592" s="123">
        <f t="shared" si="109"/>
        <v>66.666666666666671</v>
      </c>
      <c r="D3592" s="124" t="s">
        <v>953</v>
      </c>
      <c r="E3592" s="124" t="s">
        <v>953</v>
      </c>
    </row>
    <row r="3593" spans="1:5">
      <c r="A3593" s="122">
        <v>434088</v>
      </c>
      <c r="B3593" s="5">
        <v>24</v>
      </c>
      <c r="C3593" s="123">
        <f t="shared" si="109"/>
        <v>66.666666666666671</v>
      </c>
      <c r="D3593" s="124" t="s">
        <v>953</v>
      </c>
      <c r="E3593" s="124" t="s">
        <v>953</v>
      </c>
    </row>
    <row r="3594" spans="1:5">
      <c r="A3594" s="122">
        <v>434134</v>
      </c>
      <c r="B3594" s="5">
        <v>24</v>
      </c>
      <c r="C3594" s="123">
        <f t="shared" si="109"/>
        <v>66.666666666666671</v>
      </c>
      <c r="D3594" s="124" t="s">
        <v>953</v>
      </c>
      <c r="E3594" s="124" t="s">
        <v>953</v>
      </c>
    </row>
    <row r="3595" spans="1:5">
      <c r="A3595" s="122">
        <v>434244</v>
      </c>
      <c r="B3595" s="5">
        <v>24</v>
      </c>
      <c r="C3595" s="123">
        <f t="shared" si="109"/>
        <v>66.666666666666671</v>
      </c>
      <c r="D3595" s="124" t="s">
        <v>953</v>
      </c>
      <c r="E3595" s="124" t="s">
        <v>953</v>
      </c>
    </row>
    <row r="3596" spans="1:5">
      <c r="A3596" s="122">
        <v>434871</v>
      </c>
      <c r="B3596" s="5">
        <v>24</v>
      </c>
      <c r="C3596" s="123">
        <f t="shared" si="109"/>
        <v>66.666666666666671</v>
      </c>
      <c r="D3596" s="124" t="s">
        <v>953</v>
      </c>
      <c r="E3596" s="124" t="s">
        <v>953</v>
      </c>
    </row>
    <row r="3597" spans="1:5">
      <c r="A3597" s="122">
        <v>434940</v>
      </c>
      <c r="B3597" s="5">
        <v>24</v>
      </c>
      <c r="C3597" s="123">
        <f t="shared" si="109"/>
        <v>66.666666666666671</v>
      </c>
      <c r="D3597" s="124" t="s">
        <v>953</v>
      </c>
      <c r="E3597" s="124" t="s">
        <v>953</v>
      </c>
    </row>
    <row r="3598" spans="1:5">
      <c r="A3598" s="122">
        <v>434960</v>
      </c>
      <c r="B3598" s="5">
        <v>24</v>
      </c>
      <c r="C3598" s="123">
        <f t="shared" si="109"/>
        <v>66.666666666666671</v>
      </c>
      <c r="D3598" s="124" t="s">
        <v>953</v>
      </c>
      <c r="E3598" s="124" t="s">
        <v>953</v>
      </c>
    </row>
    <row r="3599" spans="1:5">
      <c r="A3599" s="122">
        <v>434962</v>
      </c>
      <c r="B3599" s="5">
        <v>24</v>
      </c>
      <c r="C3599" s="123">
        <f t="shared" si="109"/>
        <v>66.666666666666671</v>
      </c>
      <c r="D3599" s="124" t="s">
        <v>953</v>
      </c>
      <c r="E3599" s="124" t="s">
        <v>953</v>
      </c>
    </row>
    <row r="3600" spans="1:5">
      <c r="A3600" s="122">
        <v>435172</v>
      </c>
      <c r="B3600" s="5">
        <v>24</v>
      </c>
      <c r="C3600" s="123">
        <f t="shared" si="109"/>
        <v>66.666666666666671</v>
      </c>
      <c r="D3600" s="124" t="s">
        <v>953</v>
      </c>
      <c r="E3600" s="124" t="s">
        <v>953</v>
      </c>
    </row>
    <row r="3601" spans="1:5">
      <c r="A3601" s="122">
        <v>435214</v>
      </c>
      <c r="B3601" s="5">
        <v>24</v>
      </c>
      <c r="C3601" s="123">
        <f t="shared" si="109"/>
        <v>66.666666666666671</v>
      </c>
      <c r="D3601" s="124" t="s">
        <v>953</v>
      </c>
      <c r="E3601" s="124" t="s">
        <v>953</v>
      </c>
    </row>
    <row r="3602" spans="1:5">
      <c r="A3602" s="122">
        <v>435238</v>
      </c>
      <c r="B3602" s="5">
        <v>24</v>
      </c>
      <c r="C3602" s="123">
        <f t="shared" si="109"/>
        <v>66.666666666666671</v>
      </c>
      <c r="D3602" s="124" t="s">
        <v>953</v>
      </c>
      <c r="E3602" s="124" t="s">
        <v>953</v>
      </c>
    </row>
    <row r="3603" spans="1:5">
      <c r="A3603" s="122">
        <v>431162</v>
      </c>
      <c r="B3603" s="5">
        <v>23</v>
      </c>
      <c r="C3603" s="123">
        <f t="shared" si="109"/>
        <v>63.888888888888886</v>
      </c>
      <c r="D3603" s="124" t="s">
        <v>953</v>
      </c>
      <c r="E3603" s="124" t="s">
        <v>953</v>
      </c>
    </row>
    <row r="3604" spans="1:5">
      <c r="A3604" s="122">
        <v>431371</v>
      </c>
      <c r="B3604" s="5">
        <v>23</v>
      </c>
      <c r="C3604" s="123">
        <f t="shared" si="109"/>
        <v>63.888888888888886</v>
      </c>
      <c r="D3604" s="124" t="s">
        <v>953</v>
      </c>
      <c r="E3604" s="124" t="s">
        <v>953</v>
      </c>
    </row>
    <row r="3605" spans="1:5">
      <c r="A3605" s="122">
        <v>431455</v>
      </c>
      <c r="B3605" s="5">
        <v>23</v>
      </c>
      <c r="C3605" s="123">
        <f t="shared" si="109"/>
        <v>63.888888888888886</v>
      </c>
      <c r="D3605" s="124" t="s">
        <v>953</v>
      </c>
      <c r="E3605" s="124" t="s">
        <v>953</v>
      </c>
    </row>
    <row r="3606" spans="1:5">
      <c r="A3606" s="122">
        <v>431520</v>
      </c>
      <c r="B3606" s="5">
        <v>23</v>
      </c>
      <c r="C3606" s="123">
        <f t="shared" si="109"/>
        <v>63.888888888888886</v>
      </c>
      <c r="D3606" s="124" t="s">
        <v>953</v>
      </c>
      <c r="E3606" s="124" t="s">
        <v>953</v>
      </c>
    </row>
    <row r="3607" spans="1:5">
      <c r="A3607" s="122">
        <v>431563</v>
      </c>
      <c r="B3607" s="5">
        <v>23</v>
      </c>
      <c r="C3607" s="123">
        <f t="shared" si="109"/>
        <v>63.888888888888886</v>
      </c>
      <c r="D3607" s="124" t="s">
        <v>953</v>
      </c>
      <c r="E3607" s="124" t="s">
        <v>953</v>
      </c>
    </row>
    <row r="3608" spans="1:5">
      <c r="A3608" s="122">
        <v>431617</v>
      </c>
      <c r="B3608" s="5">
        <v>23</v>
      </c>
      <c r="C3608" s="123">
        <f t="shared" si="109"/>
        <v>63.888888888888886</v>
      </c>
      <c r="D3608" s="124" t="s">
        <v>953</v>
      </c>
      <c r="E3608" s="124" t="s">
        <v>953</v>
      </c>
    </row>
    <row r="3609" spans="1:5">
      <c r="A3609" s="122">
        <v>431844</v>
      </c>
      <c r="B3609" s="5">
        <v>23</v>
      </c>
      <c r="C3609" s="123">
        <f t="shared" si="109"/>
        <v>63.888888888888886</v>
      </c>
      <c r="D3609" s="124" t="s">
        <v>953</v>
      </c>
      <c r="E3609" s="124" t="s">
        <v>953</v>
      </c>
    </row>
    <row r="3610" spans="1:5">
      <c r="A3610" s="122">
        <v>431865</v>
      </c>
      <c r="B3610" s="5">
        <v>23</v>
      </c>
      <c r="C3610" s="123">
        <f t="shared" si="109"/>
        <v>63.888888888888886</v>
      </c>
      <c r="D3610" s="124" t="s">
        <v>953</v>
      </c>
      <c r="E3610" s="124" t="s">
        <v>953</v>
      </c>
    </row>
    <row r="3611" spans="1:5">
      <c r="A3611" s="122">
        <v>431974</v>
      </c>
      <c r="B3611" s="5">
        <v>23</v>
      </c>
      <c r="C3611" s="123">
        <f t="shared" si="109"/>
        <v>63.888888888888886</v>
      </c>
      <c r="D3611" s="124" t="s">
        <v>953</v>
      </c>
      <c r="E3611" s="124" t="s">
        <v>953</v>
      </c>
    </row>
    <row r="3612" spans="1:5">
      <c r="A3612" s="122">
        <v>432002</v>
      </c>
      <c r="B3612" s="5">
        <v>23</v>
      </c>
      <c r="C3612" s="123">
        <f t="shared" si="109"/>
        <v>63.888888888888886</v>
      </c>
      <c r="D3612" s="124" t="s">
        <v>953</v>
      </c>
      <c r="E3612" s="124" t="s">
        <v>953</v>
      </c>
    </row>
    <row r="3613" spans="1:5">
      <c r="A3613" s="122">
        <v>432030</v>
      </c>
      <c r="B3613" s="5">
        <v>23</v>
      </c>
      <c r="C3613" s="123">
        <f t="shared" si="109"/>
        <v>63.888888888888886</v>
      </c>
      <c r="D3613" s="124" t="s">
        <v>953</v>
      </c>
      <c r="E3613" s="124" t="s">
        <v>953</v>
      </c>
    </row>
    <row r="3614" spans="1:5">
      <c r="A3614" s="122">
        <v>432106</v>
      </c>
      <c r="B3614" s="5">
        <v>23</v>
      </c>
      <c r="C3614" s="123">
        <f t="shared" si="109"/>
        <v>63.888888888888886</v>
      </c>
      <c r="D3614" s="124" t="s">
        <v>953</v>
      </c>
      <c r="E3614" s="124" t="s">
        <v>953</v>
      </c>
    </row>
    <row r="3615" spans="1:5">
      <c r="A3615" s="122">
        <v>432146</v>
      </c>
      <c r="B3615" s="5">
        <v>23</v>
      </c>
      <c r="C3615" s="123">
        <f t="shared" si="109"/>
        <v>63.888888888888886</v>
      </c>
      <c r="D3615" s="124" t="s">
        <v>953</v>
      </c>
      <c r="E3615" s="124" t="s">
        <v>953</v>
      </c>
    </row>
    <row r="3616" spans="1:5">
      <c r="A3616" s="122">
        <v>432385</v>
      </c>
      <c r="B3616" s="5">
        <v>23</v>
      </c>
      <c r="C3616" s="123">
        <f t="shared" si="109"/>
        <v>63.888888888888886</v>
      </c>
      <c r="D3616" s="124" t="s">
        <v>953</v>
      </c>
      <c r="E3616" s="124" t="s">
        <v>953</v>
      </c>
    </row>
    <row r="3617" spans="1:5">
      <c r="A3617" s="122">
        <v>432513</v>
      </c>
      <c r="B3617" s="5">
        <v>23</v>
      </c>
      <c r="C3617" s="123">
        <f t="shared" si="109"/>
        <v>63.888888888888886</v>
      </c>
      <c r="D3617" s="124" t="s">
        <v>953</v>
      </c>
      <c r="E3617" s="124" t="s">
        <v>953</v>
      </c>
    </row>
    <row r="3618" spans="1:5">
      <c r="A3618" s="122">
        <v>432517</v>
      </c>
      <c r="B3618" s="5">
        <v>23</v>
      </c>
      <c r="C3618" s="123">
        <f t="shared" si="109"/>
        <v>63.888888888888886</v>
      </c>
      <c r="D3618" s="124" t="s">
        <v>953</v>
      </c>
      <c r="E3618" s="124" t="s">
        <v>953</v>
      </c>
    </row>
    <row r="3619" spans="1:5">
      <c r="A3619" s="122">
        <v>432551</v>
      </c>
      <c r="B3619" s="5">
        <v>23</v>
      </c>
      <c r="C3619" s="123">
        <f t="shared" si="109"/>
        <v>63.888888888888886</v>
      </c>
      <c r="D3619" s="124" t="s">
        <v>953</v>
      </c>
      <c r="E3619" s="124" t="s">
        <v>953</v>
      </c>
    </row>
    <row r="3620" spans="1:5">
      <c r="A3620" s="122">
        <v>432560</v>
      </c>
      <c r="B3620" s="5">
        <v>23</v>
      </c>
      <c r="C3620" s="123">
        <f t="shared" si="109"/>
        <v>63.888888888888886</v>
      </c>
      <c r="D3620" s="124" t="s">
        <v>953</v>
      </c>
      <c r="E3620" s="124" t="s">
        <v>953</v>
      </c>
    </row>
    <row r="3621" spans="1:5">
      <c r="A3621" s="122">
        <v>432681</v>
      </c>
      <c r="B3621" s="5">
        <v>23</v>
      </c>
      <c r="C3621" s="123">
        <f t="shared" si="109"/>
        <v>63.888888888888886</v>
      </c>
      <c r="D3621" s="124" t="s">
        <v>953</v>
      </c>
      <c r="E3621" s="124" t="s">
        <v>953</v>
      </c>
    </row>
    <row r="3622" spans="1:5">
      <c r="A3622" s="122">
        <v>432888</v>
      </c>
      <c r="B3622" s="5">
        <v>23</v>
      </c>
      <c r="C3622" s="123">
        <f t="shared" si="109"/>
        <v>63.888888888888886</v>
      </c>
      <c r="D3622" s="124" t="s">
        <v>953</v>
      </c>
      <c r="E3622" s="124" t="s">
        <v>953</v>
      </c>
    </row>
    <row r="3623" spans="1:5">
      <c r="A3623" s="122">
        <v>433081</v>
      </c>
      <c r="B3623" s="5">
        <v>23</v>
      </c>
      <c r="C3623" s="123">
        <f t="shared" si="109"/>
        <v>63.888888888888886</v>
      </c>
      <c r="D3623" s="124" t="s">
        <v>953</v>
      </c>
      <c r="E3623" s="124" t="s">
        <v>953</v>
      </c>
    </row>
    <row r="3624" spans="1:5">
      <c r="A3624" s="122">
        <v>433110</v>
      </c>
      <c r="B3624" s="5">
        <v>23</v>
      </c>
      <c r="C3624" s="123">
        <f t="shared" si="109"/>
        <v>63.888888888888886</v>
      </c>
      <c r="D3624" s="124" t="s">
        <v>953</v>
      </c>
      <c r="E3624" s="124" t="s">
        <v>953</v>
      </c>
    </row>
    <row r="3625" spans="1:5">
      <c r="A3625" s="122">
        <v>433221</v>
      </c>
      <c r="B3625" s="5">
        <v>23</v>
      </c>
      <c r="C3625" s="123">
        <f t="shared" si="109"/>
        <v>63.888888888888886</v>
      </c>
      <c r="D3625" s="124" t="s">
        <v>953</v>
      </c>
      <c r="E3625" s="124" t="s">
        <v>953</v>
      </c>
    </row>
    <row r="3626" spans="1:5">
      <c r="A3626" s="122">
        <v>433339</v>
      </c>
      <c r="B3626" s="5">
        <v>23</v>
      </c>
      <c r="C3626" s="123">
        <f t="shared" si="109"/>
        <v>63.888888888888886</v>
      </c>
      <c r="D3626" s="124" t="s">
        <v>953</v>
      </c>
      <c r="E3626" s="124" t="s">
        <v>953</v>
      </c>
    </row>
    <row r="3627" spans="1:5">
      <c r="A3627" s="122">
        <v>433351</v>
      </c>
      <c r="B3627" s="5">
        <v>23</v>
      </c>
      <c r="C3627" s="123">
        <f t="shared" si="109"/>
        <v>63.888888888888886</v>
      </c>
      <c r="D3627" s="124" t="s">
        <v>953</v>
      </c>
      <c r="E3627" s="124" t="s">
        <v>953</v>
      </c>
    </row>
    <row r="3628" spans="1:5">
      <c r="A3628" s="122">
        <v>433352</v>
      </c>
      <c r="B3628" s="5">
        <v>23</v>
      </c>
      <c r="C3628" s="123">
        <f t="shared" si="109"/>
        <v>63.888888888888886</v>
      </c>
      <c r="D3628" s="124" t="s">
        <v>953</v>
      </c>
      <c r="E3628" s="124" t="s">
        <v>953</v>
      </c>
    </row>
    <row r="3629" spans="1:5">
      <c r="A3629" s="122">
        <v>433364</v>
      </c>
      <c r="B3629" s="5">
        <v>23</v>
      </c>
      <c r="C3629" s="123">
        <f t="shared" si="109"/>
        <v>63.888888888888886</v>
      </c>
      <c r="D3629" s="124" t="s">
        <v>953</v>
      </c>
      <c r="E3629" s="124" t="s">
        <v>953</v>
      </c>
    </row>
    <row r="3630" spans="1:5">
      <c r="A3630" s="122">
        <v>433524</v>
      </c>
      <c r="B3630" s="5">
        <v>23</v>
      </c>
      <c r="C3630" s="123">
        <f t="shared" si="109"/>
        <v>63.888888888888886</v>
      </c>
      <c r="D3630" s="124" t="s">
        <v>953</v>
      </c>
      <c r="E3630" s="124" t="s">
        <v>953</v>
      </c>
    </row>
    <row r="3631" spans="1:5">
      <c r="A3631" s="122">
        <v>433535</v>
      </c>
      <c r="B3631" s="5">
        <v>23</v>
      </c>
      <c r="C3631" s="123">
        <f t="shared" si="109"/>
        <v>63.888888888888886</v>
      </c>
      <c r="D3631" s="124" t="s">
        <v>953</v>
      </c>
      <c r="E3631" s="124" t="s">
        <v>953</v>
      </c>
    </row>
    <row r="3632" spans="1:5">
      <c r="A3632" s="122">
        <v>433624</v>
      </c>
      <c r="B3632" s="5">
        <v>23</v>
      </c>
      <c r="C3632" s="123">
        <f t="shared" si="109"/>
        <v>63.888888888888886</v>
      </c>
      <c r="D3632" s="124" t="s">
        <v>953</v>
      </c>
      <c r="E3632" s="124" t="s">
        <v>953</v>
      </c>
    </row>
    <row r="3633" spans="1:5">
      <c r="A3633" s="122">
        <v>433783</v>
      </c>
      <c r="B3633" s="5">
        <v>23</v>
      </c>
      <c r="C3633" s="123">
        <f t="shared" si="109"/>
        <v>63.888888888888886</v>
      </c>
      <c r="D3633" s="124" t="s">
        <v>953</v>
      </c>
      <c r="E3633" s="124" t="s">
        <v>953</v>
      </c>
    </row>
    <row r="3634" spans="1:5">
      <c r="A3634" s="122">
        <v>433840</v>
      </c>
      <c r="B3634" s="5">
        <v>23</v>
      </c>
      <c r="C3634" s="123">
        <f t="shared" si="109"/>
        <v>63.888888888888886</v>
      </c>
      <c r="D3634" s="124" t="s">
        <v>953</v>
      </c>
      <c r="E3634" s="124" t="s">
        <v>953</v>
      </c>
    </row>
    <row r="3635" spans="1:5">
      <c r="A3635" s="122">
        <v>433867</v>
      </c>
      <c r="B3635" s="5">
        <v>23</v>
      </c>
      <c r="C3635" s="123">
        <f t="shared" si="109"/>
        <v>63.888888888888886</v>
      </c>
      <c r="D3635" s="124" t="s">
        <v>953</v>
      </c>
      <c r="E3635" s="124" t="s">
        <v>953</v>
      </c>
    </row>
    <row r="3636" spans="1:5">
      <c r="A3636" s="122">
        <v>433887</v>
      </c>
      <c r="B3636" s="5">
        <v>23</v>
      </c>
      <c r="C3636" s="123">
        <f t="shared" si="109"/>
        <v>63.888888888888886</v>
      </c>
      <c r="D3636" s="124" t="s">
        <v>953</v>
      </c>
      <c r="E3636" s="124" t="s">
        <v>953</v>
      </c>
    </row>
    <row r="3637" spans="1:5">
      <c r="A3637" s="122">
        <v>433964</v>
      </c>
      <c r="B3637" s="5">
        <v>23</v>
      </c>
      <c r="C3637" s="123">
        <f t="shared" si="109"/>
        <v>63.888888888888886</v>
      </c>
      <c r="D3637" s="124" t="s">
        <v>953</v>
      </c>
      <c r="E3637" s="124" t="s">
        <v>953</v>
      </c>
    </row>
    <row r="3638" spans="1:5">
      <c r="A3638" s="122">
        <v>434000</v>
      </c>
      <c r="B3638" s="5">
        <v>23</v>
      </c>
      <c r="C3638" s="123">
        <f t="shared" si="109"/>
        <v>63.888888888888886</v>
      </c>
      <c r="D3638" s="124" t="s">
        <v>953</v>
      </c>
      <c r="E3638" s="124" t="s">
        <v>953</v>
      </c>
    </row>
    <row r="3639" spans="1:5">
      <c r="A3639" s="122">
        <v>434189</v>
      </c>
      <c r="B3639" s="5">
        <v>23</v>
      </c>
      <c r="C3639" s="123">
        <f t="shared" si="109"/>
        <v>63.888888888888886</v>
      </c>
      <c r="D3639" s="124" t="s">
        <v>953</v>
      </c>
      <c r="E3639" s="124" t="s">
        <v>953</v>
      </c>
    </row>
    <row r="3640" spans="1:5">
      <c r="A3640" s="122">
        <v>434288</v>
      </c>
      <c r="B3640" s="5">
        <v>23</v>
      </c>
      <c r="C3640" s="123">
        <f t="shared" si="109"/>
        <v>63.888888888888886</v>
      </c>
      <c r="D3640" s="124" t="s">
        <v>953</v>
      </c>
      <c r="E3640" s="124" t="s">
        <v>953</v>
      </c>
    </row>
    <row r="3641" spans="1:5">
      <c r="A3641" s="122">
        <v>434409</v>
      </c>
      <c r="B3641" s="5">
        <v>23</v>
      </c>
      <c r="C3641" s="123">
        <f t="shared" si="109"/>
        <v>63.888888888888886</v>
      </c>
      <c r="D3641" s="124" t="s">
        <v>953</v>
      </c>
      <c r="E3641" s="124" t="s">
        <v>953</v>
      </c>
    </row>
    <row r="3642" spans="1:5">
      <c r="A3642" s="122">
        <v>434484</v>
      </c>
      <c r="B3642" s="5">
        <v>23</v>
      </c>
      <c r="C3642" s="123">
        <f t="shared" si="109"/>
        <v>63.888888888888886</v>
      </c>
      <c r="D3642" s="124" t="s">
        <v>953</v>
      </c>
      <c r="E3642" s="124" t="s">
        <v>953</v>
      </c>
    </row>
    <row r="3643" spans="1:5">
      <c r="A3643" s="122">
        <v>434489</v>
      </c>
      <c r="B3643" s="5">
        <v>23</v>
      </c>
      <c r="C3643" s="123">
        <f t="shared" si="109"/>
        <v>63.888888888888886</v>
      </c>
      <c r="D3643" s="124" t="s">
        <v>953</v>
      </c>
      <c r="E3643" s="124" t="s">
        <v>953</v>
      </c>
    </row>
    <row r="3644" spans="1:5">
      <c r="A3644" s="122">
        <v>434724</v>
      </c>
      <c r="B3644" s="5">
        <v>23</v>
      </c>
      <c r="C3644" s="123">
        <f t="shared" si="109"/>
        <v>63.888888888888886</v>
      </c>
      <c r="D3644" s="124" t="s">
        <v>953</v>
      </c>
      <c r="E3644" s="124" t="s">
        <v>953</v>
      </c>
    </row>
    <row r="3645" spans="1:5">
      <c r="A3645" s="122">
        <v>434872</v>
      </c>
      <c r="B3645" s="5">
        <v>23</v>
      </c>
      <c r="C3645" s="123">
        <f t="shared" si="109"/>
        <v>63.888888888888886</v>
      </c>
      <c r="D3645" s="124" t="s">
        <v>953</v>
      </c>
      <c r="E3645" s="124" t="s">
        <v>953</v>
      </c>
    </row>
    <row r="3646" spans="1:5">
      <c r="A3646" s="122">
        <v>434888</v>
      </c>
      <c r="B3646" s="5">
        <v>23</v>
      </c>
      <c r="C3646" s="123">
        <f t="shared" si="109"/>
        <v>63.888888888888886</v>
      </c>
      <c r="D3646" s="124" t="s">
        <v>953</v>
      </c>
      <c r="E3646" s="124" t="s">
        <v>953</v>
      </c>
    </row>
    <row r="3647" spans="1:5">
      <c r="A3647" s="122">
        <v>434901</v>
      </c>
      <c r="B3647" s="5">
        <v>23</v>
      </c>
      <c r="C3647" s="123">
        <f t="shared" si="109"/>
        <v>63.888888888888886</v>
      </c>
      <c r="D3647" s="124" t="s">
        <v>953</v>
      </c>
      <c r="E3647" s="124" t="s">
        <v>953</v>
      </c>
    </row>
    <row r="3648" spans="1:5">
      <c r="A3648" s="122">
        <v>435007</v>
      </c>
      <c r="B3648" s="5">
        <v>23</v>
      </c>
      <c r="C3648" s="123">
        <f t="shared" si="109"/>
        <v>63.888888888888886</v>
      </c>
      <c r="D3648" s="124" t="s">
        <v>953</v>
      </c>
      <c r="E3648" s="124" t="s">
        <v>953</v>
      </c>
    </row>
    <row r="3649" spans="1:5">
      <c r="A3649" s="122">
        <v>435147</v>
      </c>
      <c r="B3649" s="5">
        <v>23</v>
      </c>
      <c r="C3649" s="123">
        <f t="shared" si="109"/>
        <v>63.888888888888886</v>
      </c>
      <c r="D3649" s="124" t="s">
        <v>953</v>
      </c>
      <c r="E3649" s="124" t="s">
        <v>953</v>
      </c>
    </row>
    <row r="3650" spans="1:5">
      <c r="A3650" s="122">
        <v>435314</v>
      </c>
      <c r="B3650" s="5">
        <v>23</v>
      </c>
      <c r="C3650" s="123">
        <f t="shared" si="109"/>
        <v>63.888888888888886</v>
      </c>
      <c r="D3650" s="124" t="s">
        <v>953</v>
      </c>
      <c r="E3650" s="124" t="s">
        <v>953</v>
      </c>
    </row>
    <row r="3651" spans="1:5">
      <c r="A3651" s="122">
        <v>431201</v>
      </c>
      <c r="B3651" s="5">
        <v>22</v>
      </c>
      <c r="C3651" s="123">
        <f t="shared" si="109"/>
        <v>61.111111111111114</v>
      </c>
      <c r="D3651" s="124" t="s">
        <v>953</v>
      </c>
      <c r="E3651" s="124" t="s">
        <v>953</v>
      </c>
    </row>
    <row r="3652" spans="1:5">
      <c r="A3652" s="122">
        <v>431258</v>
      </c>
      <c r="B3652" s="5">
        <v>22</v>
      </c>
      <c r="C3652" s="123">
        <f t="shared" si="109"/>
        <v>61.111111111111114</v>
      </c>
      <c r="D3652" s="124" t="s">
        <v>953</v>
      </c>
      <c r="E3652" s="124" t="s">
        <v>953</v>
      </c>
    </row>
    <row r="3653" spans="1:5">
      <c r="A3653" s="122">
        <v>431361</v>
      </c>
      <c r="B3653" s="5">
        <v>22</v>
      </c>
      <c r="C3653" s="123">
        <f t="shared" ref="C3653:C3716" si="110">B3653*100/36</f>
        <v>61.111111111111114</v>
      </c>
      <c r="D3653" s="124" t="s">
        <v>527</v>
      </c>
      <c r="E3653" s="124" t="s">
        <v>953</v>
      </c>
    </row>
    <row r="3654" spans="1:5">
      <c r="A3654" s="122">
        <v>431379</v>
      </c>
      <c r="B3654" s="5">
        <v>22</v>
      </c>
      <c r="C3654" s="123">
        <f t="shared" si="110"/>
        <v>61.111111111111114</v>
      </c>
      <c r="D3654" s="124" t="s">
        <v>953</v>
      </c>
      <c r="E3654" s="124" t="s">
        <v>953</v>
      </c>
    </row>
    <row r="3655" spans="1:5">
      <c r="A3655" s="122">
        <v>431400</v>
      </c>
      <c r="B3655" s="5">
        <v>22</v>
      </c>
      <c r="C3655" s="123">
        <f t="shared" si="110"/>
        <v>61.111111111111114</v>
      </c>
      <c r="D3655" s="124" t="s">
        <v>953</v>
      </c>
      <c r="E3655" s="124" t="s">
        <v>953</v>
      </c>
    </row>
    <row r="3656" spans="1:5">
      <c r="A3656" s="122">
        <v>431678</v>
      </c>
      <c r="B3656" s="5">
        <v>22</v>
      </c>
      <c r="C3656" s="123">
        <f t="shared" si="110"/>
        <v>61.111111111111114</v>
      </c>
      <c r="D3656" s="124" t="s">
        <v>953</v>
      </c>
      <c r="E3656" s="124" t="s">
        <v>953</v>
      </c>
    </row>
    <row r="3657" spans="1:5">
      <c r="A3657" s="122">
        <v>431683</v>
      </c>
      <c r="B3657" s="5">
        <v>22</v>
      </c>
      <c r="C3657" s="123">
        <f t="shared" si="110"/>
        <v>61.111111111111114</v>
      </c>
      <c r="D3657" s="124" t="s">
        <v>953</v>
      </c>
      <c r="E3657" s="124" t="s">
        <v>953</v>
      </c>
    </row>
    <row r="3658" spans="1:5">
      <c r="A3658" s="122">
        <v>431712</v>
      </c>
      <c r="B3658" s="5">
        <v>22</v>
      </c>
      <c r="C3658" s="123">
        <f t="shared" si="110"/>
        <v>61.111111111111114</v>
      </c>
      <c r="D3658" s="124" t="s">
        <v>953</v>
      </c>
      <c r="E3658" s="124" t="s">
        <v>953</v>
      </c>
    </row>
    <row r="3659" spans="1:5">
      <c r="A3659" s="122">
        <v>432549</v>
      </c>
      <c r="B3659" s="5">
        <v>22</v>
      </c>
      <c r="C3659" s="123">
        <f t="shared" si="110"/>
        <v>61.111111111111114</v>
      </c>
      <c r="D3659" s="124" t="s">
        <v>953</v>
      </c>
      <c r="E3659" s="124" t="s">
        <v>953</v>
      </c>
    </row>
    <row r="3660" spans="1:5">
      <c r="A3660" s="122">
        <v>432586</v>
      </c>
      <c r="B3660" s="5">
        <v>22</v>
      </c>
      <c r="C3660" s="123">
        <f t="shared" si="110"/>
        <v>61.111111111111114</v>
      </c>
      <c r="D3660" s="124" t="s">
        <v>953</v>
      </c>
      <c r="E3660" s="124" t="s">
        <v>953</v>
      </c>
    </row>
    <row r="3661" spans="1:5">
      <c r="A3661" s="122">
        <v>432617</v>
      </c>
      <c r="B3661" s="5">
        <v>22</v>
      </c>
      <c r="C3661" s="123">
        <f t="shared" si="110"/>
        <v>61.111111111111114</v>
      </c>
      <c r="D3661" s="124" t="s">
        <v>953</v>
      </c>
      <c r="E3661" s="124" t="s">
        <v>953</v>
      </c>
    </row>
    <row r="3662" spans="1:5">
      <c r="A3662" s="122">
        <v>432675</v>
      </c>
      <c r="B3662" s="5">
        <v>22</v>
      </c>
      <c r="C3662" s="123">
        <f t="shared" si="110"/>
        <v>61.111111111111114</v>
      </c>
      <c r="D3662" s="124" t="s">
        <v>953</v>
      </c>
      <c r="E3662" s="124" t="s">
        <v>953</v>
      </c>
    </row>
    <row r="3663" spans="1:5">
      <c r="A3663" s="122">
        <v>432709</v>
      </c>
      <c r="B3663" s="5">
        <v>22</v>
      </c>
      <c r="C3663" s="123">
        <f t="shared" si="110"/>
        <v>61.111111111111114</v>
      </c>
      <c r="D3663" s="124" t="s">
        <v>953</v>
      </c>
      <c r="E3663" s="124" t="s">
        <v>953</v>
      </c>
    </row>
    <row r="3664" spans="1:5">
      <c r="A3664" s="122">
        <v>432850</v>
      </c>
      <c r="B3664" s="5">
        <v>22</v>
      </c>
      <c r="C3664" s="123">
        <f t="shared" si="110"/>
        <v>61.111111111111114</v>
      </c>
      <c r="D3664" s="124" t="s">
        <v>953</v>
      </c>
      <c r="E3664" s="124" t="s">
        <v>953</v>
      </c>
    </row>
    <row r="3665" spans="1:5">
      <c r="A3665" s="122">
        <v>433120</v>
      </c>
      <c r="B3665" s="5">
        <v>22</v>
      </c>
      <c r="C3665" s="123">
        <f t="shared" si="110"/>
        <v>61.111111111111114</v>
      </c>
      <c r="D3665" s="124" t="s">
        <v>953</v>
      </c>
      <c r="E3665" s="124" t="s">
        <v>953</v>
      </c>
    </row>
    <row r="3666" spans="1:5">
      <c r="A3666" s="122">
        <v>433151</v>
      </c>
      <c r="B3666" s="5">
        <v>22</v>
      </c>
      <c r="C3666" s="123">
        <f t="shared" si="110"/>
        <v>61.111111111111114</v>
      </c>
      <c r="D3666" s="124" t="s">
        <v>953</v>
      </c>
      <c r="E3666" s="124" t="s">
        <v>953</v>
      </c>
    </row>
    <row r="3667" spans="1:5">
      <c r="A3667" s="122">
        <v>433572</v>
      </c>
      <c r="B3667" s="5">
        <v>22</v>
      </c>
      <c r="C3667" s="123">
        <f t="shared" si="110"/>
        <v>61.111111111111114</v>
      </c>
      <c r="D3667" s="124" t="s">
        <v>953</v>
      </c>
      <c r="E3667" s="124" t="s">
        <v>953</v>
      </c>
    </row>
    <row r="3668" spans="1:5">
      <c r="A3668" s="122">
        <v>433761</v>
      </c>
      <c r="B3668" s="5">
        <v>22</v>
      </c>
      <c r="C3668" s="123">
        <f t="shared" si="110"/>
        <v>61.111111111111114</v>
      </c>
      <c r="D3668" s="124" t="s">
        <v>953</v>
      </c>
      <c r="E3668" s="124" t="s">
        <v>953</v>
      </c>
    </row>
    <row r="3669" spans="1:5">
      <c r="A3669" s="122">
        <v>434025</v>
      </c>
      <c r="B3669" s="5">
        <v>22</v>
      </c>
      <c r="C3669" s="123">
        <f t="shared" si="110"/>
        <v>61.111111111111114</v>
      </c>
      <c r="D3669" s="124" t="s">
        <v>953</v>
      </c>
      <c r="E3669" s="124" t="s">
        <v>953</v>
      </c>
    </row>
    <row r="3670" spans="1:5">
      <c r="A3670" s="122">
        <v>434190</v>
      </c>
      <c r="B3670" s="5">
        <v>22</v>
      </c>
      <c r="C3670" s="123">
        <f t="shared" si="110"/>
        <v>61.111111111111114</v>
      </c>
      <c r="D3670" s="124" t="s">
        <v>953</v>
      </c>
      <c r="E3670" s="124" t="s">
        <v>953</v>
      </c>
    </row>
    <row r="3671" spans="1:5">
      <c r="A3671" s="122">
        <v>434204</v>
      </c>
      <c r="B3671" s="5">
        <v>22</v>
      </c>
      <c r="C3671" s="123">
        <f t="shared" si="110"/>
        <v>61.111111111111114</v>
      </c>
      <c r="D3671" s="124" t="s">
        <v>953</v>
      </c>
      <c r="E3671" s="124" t="s">
        <v>953</v>
      </c>
    </row>
    <row r="3672" spans="1:5">
      <c r="A3672" s="122">
        <v>434230</v>
      </c>
      <c r="B3672" s="5">
        <v>22</v>
      </c>
      <c r="C3672" s="123">
        <f t="shared" si="110"/>
        <v>61.111111111111114</v>
      </c>
      <c r="D3672" s="124" t="s">
        <v>953</v>
      </c>
      <c r="E3672" s="124" t="s">
        <v>953</v>
      </c>
    </row>
    <row r="3673" spans="1:5">
      <c r="A3673" s="122">
        <v>434289</v>
      </c>
      <c r="B3673" s="5">
        <v>22</v>
      </c>
      <c r="C3673" s="123">
        <f t="shared" si="110"/>
        <v>61.111111111111114</v>
      </c>
      <c r="D3673" s="124" t="s">
        <v>953</v>
      </c>
      <c r="E3673" s="124" t="s">
        <v>953</v>
      </c>
    </row>
    <row r="3674" spans="1:5">
      <c r="A3674" s="122">
        <v>434315</v>
      </c>
      <c r="B3674" s="5">
        <v>22</v>
      </c>
      <c r="C3674" s="123">
        <f t="shared" si="110"/>
        <v>61.111111111111114</v>
      </c>
      <c r="D3674" s="124" t="s">
        <v>953</v>
      </c>
      <c r="E3674" s="124" t="s">
        <v>953</v>
      </c>
    </row>
    <row r="3675" spans="1:5">
      <c r="A3675" s="122">
        <v>434365</v>
      </c>
      <c r="B3675" s="5">
        <v>22</v>
      </c>
      <c r="C3675" s="123">
        <f t="shared" si="110"/>
        <v>61.111111111111114</v>
      </c>
      <c r="D3675" s="124" t="s">
        <v>953</v>
      </c>
      <c r="E3675" s="124" t="s">
        <v>953</v>
      </c>
    </row>
    <row r="3676" spans="1:5">
      <c r="A3676" s="122">
        <v>434476</v>
      </c>
      <c r="B3676" s="5">
        <v>22</v>
      </c>
      <c r="C3676" s="123">
        <f t="shared" si="110"/>
        <v>61.111111111111114</v>
      </c>
      <c r="D3676" s="124" t="s">
        <v>953</v>
      </c>
      <c r="E3676" s="124" t="s">
        <v>953</v>
      </c>
    </row>
    <row r="3677" spans="1:5">
      <c r="A3677" s="122">
        <v>434496</v>
      </c>
      <c r="B3677" s="5">
        <v>22</v>
      </c>
      <c r="C3677" s="123">
        <f t="shared" si="110"/>
        <v>61.111111111111114</v>
      </c>
      <c r="D3677" s="124" t="s">
        <v>953</v>
      </c>
      <c r="E3677" s="124" t="s">
        <v>953</v>
      </c>
    </row>
    <row r="3678" spans="1:5">
      <c r="A3678" s="122">
        <v>434692</v>
      </c>
      <c r="B3678" s="5">
        <v>22</v>
      </c>
      <c r="C3678" s="123">
        <f t="shared" si="110"/>
        <v>61.111111111111114</v>
      </c>
      <c r="D3678" s="124" t="s">
        <v>953</v>
      </c>
      <c r="E3678" s="124" t="s">
        <v>953</v>
      </c>
    </row>
    <row r="3679" spans="1:5">
      <c r="A3679" s="122">
        <v>434806</v>
      </c>
      <c r="B3679" s="5">
        <v>22</v>
      </c>
      <c r="C3679" s="123">
        <f t="shared" si="110"/>
        <v>61.111111111111114</v>
      </c>
      <c r="D3679" s="124" t="s">
        <v>953</v>
      </c>
      <c r="E3679" s="124" t="s">
        <v>953</v>
      </c>
    </row>
    <row r="3680" spans="1:5">
      <c r="A3680" s="122">
        <v>435048</v>
      </c>
      <c r="B3680" s="5">
        <v>22</v>
      </c>
      <c r="C3680" s="123">
        <f t="shared" si="110"/>
        <v>61.111111111111114</v>
      </c>
      <c r="D3680" s="124" t="s">
        <v>953</v>
      </c>
      <c r="E3680" s="124" t="s">
        <v>953</v>
      </c>
    </row>
    <row r="3681" spans="1:5">
      <c r="A3681" s="122">
        <v>435260</v>
      </c>
      <c r="B3681" s="5">
        <v>22</v>
      </c>
      <c r="C3681" s="123">
        <f t="shared" si="110"/>
        <v>61.111111111111114</v>
      </c>
      <c r="D3681" s="124" t="s">
        <v>953</v>
      </c>
      <c r="E3681" s="124" t="s">
        <v>953</v>
      </c>
    </row>
    <row r="3682" spans="1:5">
      <c r="A3682" s="122">
        <v>431276</v>
      </c>
      <c r="B3682" s="5">
        <v>21</v>
      </c>
      <c r="C3682" s="123">
        <f t="shared" si="110"/>
        <v>58.333333333333336</v>
      </c>
      <c r="D3682" s="124" t="s">
        <v>953</v>
      </c>
      <c r="E3682" s="124" t="s">
        <v>953</v>
      </c>
    </row>
    <row r="3683" spans="1:5">
      <c r="A3683" s="122">
        <v>431311</v>
      </c>
      <c r="B3683" s="5">
        <v>21</v>
      </c>
      <c r="C3683" s="123">
        <f t="shared" si="110"/>
        <v>58.333333333333336</v>
      </c>
      <c r="D3683" s="124" t="s">
        <v>953</v>
      </c>
      <c r="E3683" s="124" t="s">
        <v>953</v>
      </c>
    </row>
    <row r="3684" spans="1:5">
      <c r="A3684" s="122">
        <v>431435</v>
      </c>
      <c r="B3684" s="5">
        <v>21</v>
      </c>
      <c r="C3684" s="123">
        <f t="shared" si="110"/>
        <v>58.333333333333336</v>
      </c>
      <c r="D3684" s="124" t="s">
        <v>953</v>
      </c>
      <c r="E3684" s="124" t="s">
        <v>953</v>
      </c>
    </row>
    <row r="3685" spans="1:5">
      <c r="A3685" s="122">
        <v>431469</v>
      </c>
      <c r="B3685" s="5">
        <v>21</v>
      </c>
      <c r="C3685" s="123">
        <f t="shared" si="110"/>
        <v>58.333333333333336</v>
      </c>
      <c r="D3685" s="124" t="s">
        <v>953</v>
      </c>
      <c r="E3685" s="124" t="s">
        <v>953</v>
      </c>
    </row>
    <row r="3686" spans="1:5">
      <c r="A3686" s="122">
        <v>431659</v>
      </c>
      <c r="B3686" s="5">
        <v>21</v>
      </c>
      <c r="C3686" s="123">
        <f t="shared" si="110"/>
        <v>58.333333333333336</v>
      </c>
      <c r="D3686" s="124" t="s">
        <v>953</v>
      </c>
      <c r="E3686" s="124" t="s">
        <v>953</v>
      </c>
    </row>
    <row r="3687" spans="1:5">
      <c r="A3687" s="122">
        <v>431791</v>
      </c>
      <c r="B3687" s="5">
        <v>21</v>
      </c>
      <c r="C3687" s="123">
        <f t="shared" si="110"/>
        <v>58.333333333333336</v>
      </c>
      <c r="D3687" s="124" t="s">
        <v>953</v>
      </c>
      <c r="E3687" s="124" t="s">
        <v>953</v>
      </c>
    </row>
    <row r="3688" spans="1:5">
      <c r="A3688" s="122">
        <v>431967</v>
      </c>
      <c r="B3688" s="5">
        <v>21</v>
      </c>
      <c r="C3688" s="123">
        <f t="shared" si="110"/>
        <v>58.333333333333336</v>
      </c>
      <c r="D3688" s="124" t="s">
        <v>953</v>
      </c>
      <c r="E3688" s="124" t="s">
        <v>953</v>
      </c>
    </row>
    <row r="3689" spans="1:5">
      <c r="A3689" s="122">
        <v>431968</v>
      </c>
      <c r="B3689" s="5">
        <v>21</v>
      </c>
      <c r="C3689" s="123">
        <f t="shared" si="110"/>
        <v>58.333333333333336</v>
      </c>
      <c r="D3689" s="124" t="s">
        <v>953</v>
      </c>
      <c r="E3689" s="124" t="s">
        <v>953</v>
      </c>
    </row>
    <row r="3690" spans="1:5">
      <c r="A3690" s="122">
        <v>432016</v>
      </c>
      <c r="B3690" s="5">
        <v>21</v>
      </c>
      <c r="C3690" s="123">
        <f t="shared" si="110"/>
        <v>58.333333333333336</v>
      </c>
      <c r="D3690" s="124" t="s">
        <v>953</v>
      </c>
      <c r="E3690" s="124" t="s">
        <v>953</v>
      </c>
    </row>
    <row r="3691" spans="1:5">
      <c r="A3691" s="122">
        <v>432017</v>
      </c>
      <c r="B3691" s="5">
        <v>21</v>
      </c>
      <c r="C3691" s="123">
        <f t="shared" si="110"/>
        <v>58.333333333333336</v>
      </c>
      <c r="D3691" s="124" t="s">
        <v>953</v>
      </c>
      <c r="E3691" s="124" t="s">
        <v>953</v>
      </c>
    </row>
    <row r="3692" spans="1:5">
      <c r="A3692" s="122">
        <v>432250</v>
      </c>
      <c r="B3692" s="5">
        <v>21</v>
      </c>
      <c r="C3692" s="123">
        <f t="shared" si="110"/>
        <v>58.333333333333336</v>
      </c>
      <c r="D3692" s="124" t="s">
        <v>953</v>
      </c>
      <c r="E3692" s="124" t="s">
        <v>953</v>
      </c>
    </row>
    <row r="3693" spans="1:5">
      <c r="A3693" s="122">
        <v>432262</v>
      </c>
      <c r="B3693" s="5">
        <v>21</v>
      </c>
      <c r="C3693" s="123">
        <f t="shared" si="110"/>
        <v>58.333333333333336</v>
      </c>
      <c r="D3693" s="124" t="s">
        <v>953</v>
      </c>
      <c r="E3693" s="124" t="s">
        <v>953</v>
      </c>
    </row>
    <row r="3694" spans="1:5">
      <c r="A3694" s="122">
        <v>432281</v>
      </c>
      <c r="B3694" s="5">
        <v>21</v>
      </c>
      <c r="C3694" s="123">
        <f t="shared" si="110"/>
        <v>58.333333333333336</v>
      </c>
      <c r="D3694" s="124" t="s">
        <v>953</v>
      </c>
      <c r="E3694" s="124" t="s">
        <v>953</v>
      </c>
    </row>
    <row r="3695" spans="1:5">
      <c r="A3695" s="122">
        <v>432299</v>
      </c>
      <c r="B3695" s="5">
        <v>21</v>
      </c>
      <c r="C3695" s="123">
        <f t="shared" si="110"/>
        <v>58.333333333333336</v>
      </c>
      <c r="D3695" s="124" t="s">
        <v>953</v>
      </c>
      <c r="E3695" s="124" t="s">
        <v>953</v>
      </c>
    </row>
    <row r="3696" spans="1:5">
      <c r="A3696" s="122">
        <v>432360</v>
      </c>
      <c r="B3696" s="5">
        <v>21</v>
      </c>
      <c r="C3696" s="123">
        <f t="shared" si="110"/>
        <v>58.333333333333336</v>
      </c>
      <c r="D3696" s="124" t="s">
        <v>953</v>
      </c>
      <c r="E3696" s="124" t="s">
        <v>953</v>
      </c>
    </row>
    <row r="3697" spans="1:5">
      <c r="A3697" s="122">
        <v>432511</v>
      </c>
      <c r="B3697" s="5">
        <v>21</v>
      </c>
      <c r="C3697" s="123">
        <f t="shared" si="110"/>
        <v>58.333333333333336</v>
      </c>
      <c r="D3697" s="124" t="s">
        <v>953</v>
      </c>
      <c r="E3697" s="124" t="s">
        <v>953</v>
      </c>
    </row>
    <row r="3698" spans="1:5">
      <c r="A3698" s="122">
        <v>432703</v>
      </c>
      <c r="B3698" s="5">
        <v>21</v>
      </c>
      <c r="C3698" s="123">
        <f t="shared" si="110"/>
        <v>58.333333333333336</v>
      </c>
      <c r="D3698" s="124" t="s">
        <v>953</v>
      </c>
      <c r="E3698" s="124" t="s">
        <v>953</v>
      </c>
    </row>
    <row r="3699" spans="1:5">
      <c r="A3699" s="122">
        <v>432763</v>
      </c>
      <c r="B3699" s="5">
        <v>21</v>
      </c>
      <c r="C3699" s="123">
        <f t="shared" si="110"/>
        <v>58.333333333333336</v>
      </c>
      <c r="D3699" s="124" t="s">
        <v>953</v>
      </c>
      <c r="E3699" s="124" t="s">
        <v>953</v>
      </c>
    </row>
    <row r="3700" spans="1:5">
      <c r="A3700" s="122">
        <v>432827</v>
      </c>
      <c r="B3700" s="5">
        <v>21</v>
      </c>
      <c r="C3700" s="123">
        <f t="shared" si="110"/>
        <v>58.333333333333336</v>
      </c>
      <c r="D3700" s="124" t="s">
        <v>953</v>
      </c>
      <c r="E3700" s="124" t="s">
        <v>953</v>
      </c>
    </row>
    <row r="3701" spans="1:5">
      <c r="A3701" s="122">
        <v>432967</v>
      </c>
      <c r="B3701" s="5">
        <v>21</v>
      </c>
      <c r="C3701" s="123">
        <f t="shared" si="110"/>
        <v>58.333333333333336</v>
      </c>
      <c r="D3701" s="124" t="s">
        <v>953</v>
      </c>
      <c r="E3701" s="124" t="s">
        <v>953</v>
      </c>
    </row>
    <row r="3702" spans="1:5">
      <c r="A3702" s="122">
        <v>433069</v>
      </c>
      <c r="B3702" s="5">
        <v>21</v>
      </c>
      <c r="C3702" s="123">
        <f t="shared" si="110"/>
        <v>58.333333333333336</v>
      </c>
      <c r="D3702" s="124" t="s">
        <v>953</v>
      </c>
      <c r="E3702" s="124" t="s">
        <v>953</v>
      </c>
    </row>
    <row r="3703" spans="1:5">
      <c r="A3703" s="122">
        <v>433103</v>
      </c>
      <c r="B3703" s="5">
        <v>21</v>
      </c>
      <c r="C3703" s="123">
        <f t="shared" si="110"/>
        <v>58.333333333333336</v>
      </c>
      <c r="D3703" s="124" t="s">
        <v>953</v>
      </c>
      <c r="E3703" s="124" t="s">
        <v>953</v>
      </c>
    </row>
    <row r="3704" spans="1:5">
      <c r="A3704" s="122">
        <v>433211</v>
      </c>
      <c r="B3704" s="5">
        <v>21</v>
      </c>
      <c r="C3704" s="123">
        <f t="shared" si="110"/>
        <v>58.333333333333336</v>
      </c>
      <c r="D3704" s="124" t="s">
        <v>953</v>
      </c>
      <c r="E3704" s="124" t="s">
        <v>953</v>
      </c>
    </row>
    <row r="3705" spans="1:5">
      <c r="A3705" s="122">
        <v>433512</v>
      </c>
      <c r="B3705" s="5">
        <v>21</v>
      </c>
      <c r="C3705" s="123">
        <f t="shared" si="110"/>
        <v>58.333333333333336</v>
      </c>
      <c r="D3705" s="124" t="s">
        <v>953</v>
      </c>
      <c r="E3705" s="124" t="s">
        <v>953</v>
      </c>
    </row>
    <row r="3706" spans="1:5">
      <c r="A3706" s="122">
        <v>433527</v>
      </c>
      <c r="B3706" s="5">
        <v>21</v>
      </c>
      <c r="C3706" s="123">
        <f t="shared" si="110"/>
        <v>58.333333333333336</v>
      </c>
      <c r="D3706" s="124" t="s">
        <v>953</v>
      </c>
      <c r="E3706" s="124" t="s">
        <v>953</v>
      </c>
    </row>
    <row r="3707" spans="1:5">
      <c r="A3707" s="122">
        <v>433628</v>
      </c>
      <c r="B3707" s="5">
        <v>21</v>
      </c>
      <c r="C3707" s="123">
        <f t="shared" si="110"/>
        <v>58.333333333333336</v>
      </c>
      <c r="D3707" s="124" t="s">
        <v>953</v>
      </c>
      <c r="E3707" s="124" t="s">
        <v>953</v>
      </c>
    </row>
    <row r="3708" spans="1:5">
      <c r="A3708" s="122">
        <v>433791</v>
      </c>
      <c r="B3708" s="5">
        <v>21</v>
      </c>
      <c r="C3708" s="123">
        <f t="shared" si="110"/>
        <v>58.333333333333336</v>
      </c>
      <c r="D3708" s="124" t="s">
        <v>953</v>
      </c>
      <c r="E3708" s="124" t="s">
        <v>953</v>
      </c>
    </row>
    <row r="3709" spans="1:5">
      <c r="A3709" s="122">
        <v>433818</v>
      </c>
      <c r="B3709" s="5">
        <v>21</v>
      </c>
      <c r="C3709" s="123">
        <f t="shared" si="110"/>
        <v>58.333333333333336</v>
      </c>
      <c r="D3709" s="124" t="s">
        <v>953</v>
      </c>
      <c r="E3709" s="124" t="s">
        <v>953</v>
      </c>
    </row>
    <row r="3710" spans="1:5">
      <c r="A3710" s="122">
        <v>433844</v>
      </c>
      <c r="B3710" s="5">
        <v>21</v>
      </c>
      <c r="C3710" s="123">
        <f t="shared" si="110"/>
        <v>58.333333333333336</v>
      </c>
      <c r="D3710" s="124" t="s">
        <v>953</v>
      </c>
      <c r="E3710" s="124" t="s">
        <v>953</v>
      </c>
    </row>
    <row r="3711" spans="1:5">
      <c r="A3711" s="122">
        <v>433889</v>
      </c>
      <c r="B3711" s="5">
        <v>21</v>
      </c>
      <c r="C3711" s="123">
        <f t="shared" si="110"/>
        <v>58.333333333333336</v>
      </c>
      <c r="D3711" s="124" t="s">
        <v>953</v>
      </c>
      <c r="E3711" s="124" t="s">
        <v>953</v>
      </c>
    </row>
    <row r="3712" spans="1:5">
      <c r="A3712" s="122">
        <v>433986</v>
      </c>
      <c r="B3712" s="5">
        <v>21</v>
      </c>
      <c r="C3712" s="123">
        <f t="shared" si="110"/>
        <v>58.333333333333336</v>
      </c>
      <c r="D3712" s="124" t="s">
        <v>953</v>
      </c>
      <c r="E3712" s="124" t="s">
        <v>953</v>
      </c>
    </row>
    <row r="3713" spans="1:5">
      <c r="A3713" s="122">
        <v>434080</v>
      </c>
      <c r="B3713" s="5">
        <v>21</v>
      </c>
      <c r="C3713" s="123">
        <f t="shared" si="110"/>
        <v>58.333333333333336</v>
      </c>
      <c r="D3713" s="124" t="s">
        <v>953</v>
      </c>
      <c r="E3713" s="124" t="s">
        <v>953</v>
      </c>
    </row>
    <row r="3714" spans="1:5">
      <c r="A3714" s="122">
        <v>434173</v>
      </c>
      <c r="B3714" s="5">
        <v>21</v>
      </c>
      <c r="C3714" s="123">
        <f t="shared" si="110"/>
        <v>58.333333333333336</v>
      </c>
      <c r="D3714" s="124" t="s">
        <v>953</v>
      </c>
      <c r="E3714" s="124" t="s">
        <v>953</v>
      </c>
    </row>
    <row r="3715" spans="1:5">
      <c r="A3715" s="122">
        <v>434295</v>
      </c>
      <c r="B3715" s="5">
        <v>21</v>
      </c>
      <c r="C3715" s="123">
        <f t="shared" si="110"/>
        <v>58.333333333333336</v>
      </c>
      <c r="D3715" s="124" t="s">
        <v>953</v>
      </c>
      <c r="E3715" s="124" t="s">
        <v>953</v>
      </c>
    </row>
    <row r="3716" spans="1:5">
      <c r="A3716" s="122">
        <v>434513</v>
      </c>
      <c r="B3716" s="5">
        <v>21</v>
      </c>
      <c r="C3716" s="123">
        <f t="shared" si="110"/>
        <v>58.333333333333336</v>
      </c>
      <c r="D3716" s="124" t="s">
        <v>953</v>
      </c>
      <c r="E3716" s="124" t="s">
        <v>953</v>
      </c>
    </row>
    <row r="3717" spans="1:5">
      <c r="A3717" s="122">
        <v>434727</v>
      </c>
      <c r="B3717" s="5">
        <v>21</v>
      </c>
      <c r="C3717" s="123">
        <f t="shared" ref="C3717:C3780" si="111">B3717*100/36</f>
        <v>58.333333333333336</v>
      </c>
      <c r="D3717" s="124" t="s">
        <v>527</v>
      </c>
      <c r="E3717" s="124" t="s">
        <v>953</v>
      </c>
    </row>
    <row r="3718" spans="1:5">
      <c r="A3718" s="122">
        <v>434780</v>
      </c>
      <c r="B3718" s="5">
        <v>21</v>
      </c>
      <c r="C3718" s="123">
        <f t="shared" si="111"/>
        <v>58.333333333333336</v>
      </c>
      <c r="D3718" s="124" t="s">
        <v>953</v>
      </c>
      <c r="E3718" s="124" t="s">
        <v>953</v>
      </c>
    </row>
    <row r="3719" spans="1:5">
      <c r="A3719" s="122">
        <v>434843</v>
      </c>
      <c r="B3719" s="5">
        <v>21</v>
      </c>
      <c r="C3719" s="123">
        <f t="shared" si="111"/>
        <v>58.333333333333336</v>
      </c>
      <c r="D3719" s="124" t="s">
        <v>953</v>
      </c>
      <c r="E3719" s="124" t="s">
        <v>953</v>
      </c>
    </row>
    <row r="3720" spans="1:5">
      <c r="A3720" s="122">
        <v>434937</v>
      </c>
      <c r="B3720" s="5">
        <v>21</v>
      </c>
      <c r="C3720" s="123">
        <f t="shared" si="111"/>
        <v>58.333333333333336</v>
      </c>
      <c r="D3720" s="124" t="s">
        <v>953</v>
      </c>
      <c r="E3720" s="124" t="s">
        <v>953</v>
      </c>
    </row>
    <row r="3721" spans="1:5">
      <c r="A3721" s="122">
        <v>434984</v>
      </c>
      <c r="B3721" s="5">
        <v>21</v>
      </c>
      <c r="C3721" s="123">
        <f t="shared" si="111"/>
        <v>58.333333333333336</v>
      </c>
      <c r="D3721" s="124" t="s">
        <v>953</v>
      </c>
      <c r="E3721" s="124" t="s">
        <v>953</v>
      </c>
    </row>
    <row r="3722" spans="1:5">
      <c r="A3722" s="122">
        <v>435110</v>
      </c>
      <c r="B3722" s="5">
        <v>21</v>
      </c>
      <c r="C3722" s="123">
        <f t="shared" si="111"/>
        <v>58.333333333333336</v>
      </c>
      <c r="D3722" s="124" t="s">
        <v>953</v>
      </c>
      <c r="E3722" s="124" t="s">
        <v>953</v>
      </c>
    </row>
    <row r="3723" spans="1:5">
      <c r="A3723" s="122">
        <v>431392</v>
      </c>
      <c r="B3723" s="5">
        <v>20</v>
      </c>
      <c r="C3723" s="123">
        <f t="shared" si="111"/>
        <v>55.555555555555557</v>
      </c>
      <c r="D3723" s="124" t="s">
        <v>953</v>
      </c>
      <c r="E3723" s="124" t="s">
        <v>953</v>
      </c>
    </row>
    <row r="3724" spans="1:5">
      <c r="A3724" s="122">
        <v>431544</v>
      </c>
      <c r="B3724" s="5">
        <v>20</v>
      </c>
      <c r="C3724" s="123">
        <f t="shared" si="111"/>
        <v>55.555555555555557</v>
      </c>
      <c r="D3724" s="124" t="s">
        <v>953</v>
      </c>
      <c r="E3724" s="124" t="s">
        <v>953</v>
      </c>
    </row>
    <row r="3725" spans="1:5">
      <c r="A3725" s="122">
        <v>431605</v>
      </c>
      <c r="B3725" s="5">
        <v>20</v>
      </c>
      <c r="C3725" s="123">
        <f t="shared" si="111"/>
        <v>55.555555555555557</v>
      </c>
      <c r="D3725" s="124" t="s">
        <v>953</v>
      </c>
      <c r="E3725" s="124" t="s">
        <v>953</v>
      </c>
    </row>
    <row r="3726" spans="1:5">
      <c r="A3726" s="122">
        <v>432098</v>
      </c>
      <c r="B3726" s="5">
        <v>20</v>
      </c>
      <c r="C3726" s="123">
        <f t="shared" si="111"/>
        <v>55.555555555555557</v>
      </c>
      <c r="D3726" s="124" t="s">
        <v>953</v>
      </c>
      <c r="E3726" s="124" t="s">
        <v>953</v>
      </c>
    </row>
    <row r="3727" spans="1:5">
      <c r="A3727" s="122">
        <v>432139</v>
      </c>
      <c r="B3727" s="5">
        <v>20</v>
      </c>
      <c r="C3727" s="123">
        <f t="shared" si="111"/>
        <v>55.555555555555557</v>
      </c>
      <c r="D3727" s="124" t="s">
        <v>953</v>
      </c>
      <c r="E3727" s="124" t="s">
        <v>953</v>
      </c>
    </row>
    <row r="3728" spans="1:5">
      <c r="A3728" s="122">
        <v>432364</v>
      </c>
      <c r="B3728" s="5">
        <v>20</v>
      </c>
      <c r="C3728" s="123">
        <f t="shared" si="111"/>
        <v>55.555555555555557</v>
      </c>
      <c r="D3728" s="124" t="s">
        <v>953</v>
      </c>
      <c r="E3728" s="124" t="s">
        <v>953</v>
      </c>
    </row>
    <row r="3729" spans="1:5">
      <c r="A3729" s="122">
        <v>432613</v>
      </c>
      <c r="B3729" s="5">
        <v>20</v>
      </c>
      <c r="C3729" s="123">
        <f t="shared" si="111"/>
        <v>55.555555555555557</v>
      </c>
      <c r="D3729" s="124" t="s">
        <v>953</v>
      </c>
      <c r="E3729" s="124" t="s">
        <v>953</v>
      </c>
    </row>
    <row r="3730" spans="1:5">
      <c r="A3730" s="122">
        <v>432693</v>
      </c>
      <c r="B3730" s="5">
        <v>20</v>
      </c>
      <c r="C3730" s="123">
        <f t="shared" si="111"/>
        <v>55.555555555555557</v>
      </c>
      <c r="D3730" s="124" t="s">
        <v>953</v>
      </c>
      <c r="E3730" s="124" t="s">
        <v>953</v>
      </c>
    </row>
    <row r="3731" spans="1:5">
      <c r="A3731" s="122">
        <v>433099</v>
      </c>
      <c r="B3731" s="5">
        <v>20</v>
      </c>
      <c r="C3731" s="123">
        <f t="shared" si="111"/>
        <v>55.555555555555557</v>
      </c>
      <c r="D3731" s="124" t="s">
        <v>953</v>
      </c>
      <c r="E3731" s="124" t="s">
        <v>953</v>
      </c>
    </row>
    <row r="3732" spans="1:5">
      <c r="A3732" s="122">
        <v>433137</v>
      </c>
      <c r="B3732" s="5">
        <v>20</v>
      </c>
      <c r="C3732" s="123">
        <f t="shared" si="111"/>
        <v>55.555555555555557</v>
      </c>
      <c r="D3732" s="124" t="s">
        <v>953</v>
      </c>
      <c r="E3732" s="124" t="s">
        <v>953</v>
      </c>
    </row>
    <row r="3733" spans="1:5">
      <c r="A3733" s="122">
        <v>433162</v>
      </c>
      <c r="B3733" s="5">
        <v>20</v>
      </c>
      <c r="C3733" s="123">
        <f t="shared" si="111"/>
        <v>55.555555555555557</v>
      </c>
      <c r="D3733" s="124" t="s">
        <v>953</v>
      </c>
      <c r="E3733" s="124" t="s">
        <v>953</v>
      </c>
    </row>
    <row r="3734" spans="1:5">
      <c r="A3734" s="122">
        <v>433456</v>
      </c>
      <c r="B3734" s="5">
        <v>20</v>
      </c>
      <c r="C3734" s="123">
        <f t="shared" si="111"/>
        <v>55.555555555555557</v>
      </c>
      <c r="D3734" s="124" t="s">
        <v>953</v>
      </c>
      <c r="E3734" s="124" t="s">
        <v>953</v>
      </c>
    </row>
    <row r="3735" spans="1:5">
      <c r="A3735" s="122">
        <v>433671</v>
      </c>
      <c r="B3735" s="5">
        <v>20</v>
      </c>
      <c r="C3735" s="123">
        <f t="shared" si="111"/>
        <v>55.555555555555557</v>
      </c>
      <c r="D3735" s="124" t="s">
        <v>953</v>
      </c>
      <c r="E3735" s="124" t="s">
        <v>953</v>
      </c>
    </row>
    <row r="3736" spans="1:5">
      <c r="A3736" s="122">
        <v>433678</v>
      </c>
      <c r="B3736" s="5">
        <v>20</v>
      </c>
      <c r="C3736" s="123">
        <f t="shared" si="111"/>
        <v>55.555555555555557</v>
      </c>
      <c r="D3736" s="124" t="s">
        <v>953</v>
      </c>
      <c r="E3736" s="124" t="s">
        <v>953</v>
      </c>
    </row>
    <row r="3737" spans="1:5">
      <c r="A3737" s="122">
        <v>433746</v>
      </c>
      <c r="B3737" s="5">
        <v>20</v>
      </c>
      <c r="C3737" s="123">
        <f t="shared" si="111"/>
        <v>55.555555555555557</v>
      </c>
      <c r="D3737" s="124" t="s">
        <v>953</v>
      </c>
      <c r="E3737" s="124" t="s">
        <v>953</v>
      </c>
    </row>
    <row r="3738" spans="1:5">
      <c r="A3738" s="122">
        <v>433754</v>
      </c>
      <c r="B3738" s="5">
        <v>20</v>
      </c>
      <c r="C3738" s="123">
        <f t="shared" si="111"/>
        <v>55.555555555555557</v>
      </c>
      <c r="D3738" s="124" t="s">
        <v>953</v>
      </c>
      <c r="E3738" s="124" t="s">
        <v>953</v>
      </c>
    </row>
    <row r="3739" spans="1:5">
      <c r="A3739" s="122">
        <v>433779</v>
      </c>
      <c r="B3739" s="5">
        <v>20</v>
      </c>
      <c r="C3739" s="123">
        <f t="shared" si="111"/>
        <v>55.555555555555557</v>
      </c>
      <c r="D3739" s="124" t="s">
        <v>953</v>
      </c>
      <c r="E3739" s="124" t="s">
        <v>953</v>
      </c>
    </row>
    <row r="3740" spans="1:5">
      <c r="A3740" s="122">
        <v>433874</v>
      </c>
      <c r="B3740" s="5">
        <v>20</v>
      </c>
      <c r="C3740" s="123">
        <f t="shared" si="111"/>
        <v>55.555555555555557</v>
      </c>
      <c r="D3740" s="124" t="s">
        <v>953</v>
      </c>
      <c r="E3740" s="124" t="s">
        <v>953</v>
      </c>
    </row>
    <row r="3741" spans="1:5">
      <c r="A3741" s="122">
        <v>433928</v>
      </c>
      <c r="B3741" s="5">
        <v>20</v>
      </c>
      <c r="C3741" s="123">
        <f t="shared" si="111"/>
        <v>55.555555555555557</v>
      </c>
      <c r="D3741" s="124" t="s">
        <v>953</v>
      </c>
      <c r="E3741" s="124" t="s">
        <v>953</v>
      </c>
    </row>
    <row r="3742" spans="1:5">
      <c r="A3742" s="122">
        <v>433966</v>
      </c>
      <c r="B3742" s="5">
        <v>20</v>
      </c>
      <c r="C3742" s="123">
        <f t="shared" si="111"/>
        <v>55.555555555555557</v>
      </c>
      <c r="D3742" s="124" t="s">
        <v>953</v>
      </c>
      <c r="E3742" s="124" t="s">
        <v>953</v>
      </c>
    </row>
    <row r="3743" spans="1:5">
      <c r="A3743" s="122">
        <v>434148</v>
      </c>
      <c r="B3743" s="5">
        <v>20</v>
      </c>
      <c r="C3743" s="123">
        <f t="shared" si="111"/>
        <v>55.555555555555557</v>
      </c>
      <c r="D3743" s="124" t="s">
        <v>953</v>
      </c>
      <c r="E3743" s="124" t="s">
        <v>953</v>
      </c>
    </row>
    <row r="3744" spans="1:5">
      <c r="A3744" s="122">
        <v>434234</v>
      </c>
      <c r="B3744" s="5">
        <v>20</v>
      </c>
      <c r="C3744" s="123">
        <f t="shared" si="111"/>
        <v>55.555555555555557</v>
      </c>
      <c r="D3744" s="124" t="s">
        <v>953</v>
      </c>
      <c r="E3744" s="124" t="s">
        <v>953</v>
      </c>
    </row>
    <row r="3745" spans="1:5">
      <c r="A3745" s="122">
        <v>434706</v>
      </c>
      <c r="B3745" s="5">
        <v>20</v>
      </c>
      <c r="C3745" s="123">
        <f t="shared" si="111"/>
        <v>55.555555555555557</v>
      </c>
      <c r="D3745" s="124" t="s">
        <v>953</v>
      </c>
      <c r="E3745" s="124" t="s">
        <v>953</v>
      </c>
    </row>
    <row r="3746" spans="1:5">
      <c r="A3746" s="122">
        <v>434814</v>
      </c>
      <c r="B3746" s="5">
        <v>20</v>
      </c>
      <c r="C3746" s="123">
        <f t="shared" si="111"/>
        <v>55.555555555555557</v>
      </c>
      <c r="D3746" s="124" t="s">
        <v>953</v>
      </c>
      <c r="E3746" s="124" t="s">
        <v>953</v>
      </c>
    </row>
    <row r="3747" spans="1:5">
      <c r="A3747" s="122">
        <v>435070</v>
      </c>
      <c r="B3747" s="5">
        <v>20</v>
      </c>
      <c r="C3747" s="123">
        <f t="shared" si="111"/>
        <v>55.555555555555557</v>
      </c>
      <c r="D3747" s="124" t="s">
        <v>953</v>
      </c>
      <c r="E3747" s="124" t="s">
        <v>953</v>
      </c>
    </row>
    <row r="3748" spans="1:5">
      <c r="A3748" s="122">
        <v>435075</v>
      </c>
      <c r="B3748" s="5">
        <v>20</v>
      </c>
      <c r="C3748" s="123">
        <f t="shared" si="111"/>
        <v>55.555555555555557</v>
      </c>
      <c r="D3748" s="124" t="s">
        <v>953</v>
      </c>
      <c r="E3748" s="124" t="s">
        <v>953</v>
      </c>
    </row>
    <row r="3749" spans="1:5">
      <c r="A3749" s="122">
        <v>435102</v>
      </c>
      <c r="B3749" s="5">
        <v>20</v>
      </c>
      <c r="C3749" s="123">
        <f t="shared" si="111"/>
        <v>55.555555555555557</v>
      </c>
      <c r="D3749" s="124" t="s">
        <v>953</v>
      </c>
      <c r="E3749" s="124" t="s">
        <v>953</v>
      </c>
    </row>
    <row r="3750" spans="1:5">
      <c r="A3750" s="122">
        <v>435175</v>
      </c>
      <c r="B3750" s="5">
        <v>20</v>
      </c>
      <c r="C3750" s="123">
        <f t="shared" si="111"/>
        <v>55.555555555555557</v>
      </c>
      <c r="D3750" s="124" t="s">
        <v>953</v>
      </c>
      <c r="E3750" s="124" t="s">
        <v>953</v>
      </c>
    </row>
    <row r="3751" spans="1:5">
      <c r="A3751" s="122">
        <v>435244</v>
      </c>
      <c r="B3751" s="5">
        <v>20</v>
      </c>
      <c r="C3751" s="123">
        <f t="shared" si="111"/>
        <v>55.555555555555557</v>
      </c>
      <c r="D3751" s="124" t="s">
        <v>953</v>
      </c>
      <c r="E3751" s="124" t="s">
        <v>953</v>
      </c>
    </row>
    <row r="3752" spans="1:5">
      <c r="A3752" s="122">
        <v>435259</v>
      </c>
      <c r="B3752" s="5">
        <v>20</v>
      </c>
      <c r="C3752" s="123">
        <f t="shared" si="111"/>
        <v>55.555555555555557</v>
      </c>
      <c r="D3752" s="124" t="s">
        <v>953</v>
      </c>
      <c r="E3752" s="124" t="s">
        <v>953</v>
      </c>
    </row>
    <row r="3753" spans="1:5">
      <c r="A3753" s="122">
        <v>435284</v>
      </c>
      <c r="B3753" s="5">
        <v>20</v>
      </c>
      <c r="C3753" s="123">
        <f t="shared" si="111"/>
        <v>55.555555555555557</v>
      </c>
      <c r="D3753" s="124" t="s">
        <v>953</v>
      </c>
      <c r="E3753" s="124" t="s">
        <v>953</v>
      </c>
    </row>
    <row r="3754" spans="1:5">
      <c r="A3754" s="122">
        <v>431331</v>
      </c>
      <c r="B3754" s="5">
        <v>19</v>
      </c>
      <c r="C3754" s="123">
        <f t="shared" si="111"/>
        <v>52.777777777777779</v>
      </c>
      <c r="D3754" s="124" t="s">
        <v>953</v>
      </c>
      <c r="E3754" s="124" t="s">
        <v>953</v>
      </c>
    </row>
    <row r="3755" spans="1:5">
      <c r="A3755" s="122">
        <v>431432</v>
      </c>
      <c r="B3755" s="5">
        <v>19</v>
      </c>
      <c r="C3755" s="123">
        <f t="shared" si="111"/>
        <v>52.777777777777779</v>
      </c>
      <c r="D3755" s="124" t="s">
        <v>953</v>
      </c>
      <c r="E3755" s="124" t="s">
        <v>953</v>
      </c>
    </row>
    <row r="3756" spans="1:5">
      <c r="A3756" s="122">
        <v>431485</v>
      </c>
      <c r="B3756" s="5">
        <v>19</v>
      </c>
      <c r="C3756" s="123">
        <f t="shared" si="111"/>
        <v>52.777777777777779</v>
      </c>
      <c r="D3756" s="124" t="s">
        <v>953</v>
      </c>
      <c r="E3756" s="124" t="s">
        <v>953</v>
      </c>
    </row>
    <row r="3757" spans="1:5">
      <c r="A3757" s="122">
        <v>431555</v>
      </c>
      <c r="B3757" s="5">
        <v>19</v>
      </c>
      <c r="C3757" s="123">
        <f t="shared" si="111"/>
        <v>52.777777777777779</v>
      </c>
      <c r="D3757" s="124" t="s">
        <v>953</v>
      </c>
      <c r="E3757" s="124" t="s">
        <v>953</v>
      </c>
    </row>
    <row r="3758" spans="1:5">
      <c r="A3758" s="122">
        <v>431719</v>
      </c>
      <c r="B3758" s="5">
        <v>19</v>
      </c>
      <c r="C3758" s="123">
        <f t="shared" si="111"/>
        <v>52.777777777777779</v>
      </c>
      <c r="D3758" s="124" t="s">
        <v>953</v>
      </c>
      <c r="E3758" s="124" t="s">
        <v>953</v>
      </c>
    </row>
    <row r="3759" spans="1:5">
      <c r="A3759" s="122">
        <v>431953</v>
      </c>
      <c r="B3759" s="5">
        <v>19</v>
      </c>
      <c r="C3759" s="123">
        <f t="shared" si="111"/>
        <v>52.777777777777779</v>
      </c>
      <c r="D3759" s="124" t="s">
        <v>953</v>
      </c>
      <c r="E3759" s="124" t="s">
        <v>953</v>
      </c>
    </row>
    <row r="3760" spans="1:5">
      <c r="A3760" s="122">
        <v>432112</v>
      </c>
      <c r="B3760" s="5">
        <v>19</v>
      </c>
      <c r="C3760" s="123">
        <f t="shared" si="111"/>
        <v>52.777777777777779</v>
      </c>
      <c r="D3760" s="124" t="s">
        <v>953</v>
      </c>
      <c r="E3760" s="124" t="s">
        <v>953</v>
      </c>
    </row>
    <row r="3761" spans="1:5">
      <c r="A3761" s="122">
        <v>432181</v>
      </c>
      <c r="B3761" s="5">
        <v>19</v>
      </c>
      <c r="C3761" s="123">
        <f t="shared" si="111"/>
        <v>52.777777777777779</v>
      </c>
      <c r="D3761" s="124" t="s">
        <v>953</v>
      </c>
      <c r="E3761" s="124" t="s">
        <v>953</v>
      </c>
    </row>
    <row r="3762" spans="1:5">
      <c r="A3762" s="122">
        <v>432482</v>
      </c>
      <c r="B3762" s="5">
        <v>19</v>
      </c>
      <c r="C3762" s="123">
        <f t="shared" si="111"/>
        <v>52.777777777777779</v>
      </c>
      <c r="D3762" s="124" t="s">
        <v>953</v>
      </c>
      <c r="E3762" s="124" t="s">
        <v>953</v>
      </c>
    </row>
    <row r="3763" spans="1:5">
      <c r="A3763" s="122">
        <v>432522</v>
      </c>
      <c r="B3763" s="5">
        <v>19</v>
      </c>
      <c r="C3763" s="123">
        <f t="shared" si="111"/>
        <v>52.777777777777779</v>
      </c>
      <c r="D3763" s="124" t="s">
        <v>953</v>
      </c>
      <c r="E3763" s="124" t="s">
        <v>953</v>
      </c>
    </row>
    <row r="3764" spans="1:5">
      <c r="A3764" s="122">
        <v>432541</v>
      </c>
      <c r="B3764" s="5">
        <v>19</v>
      </c>
      <c r="C3764" s="123">
        <f t="shared" si="111"/>
        <v>52.777777777777779</v>
      </c>
      <c r="D3764" s="124" t="s">
        <v>953</v>
      </c>
      <c r="E3764" s="124" t="s">
        <v>953</v>
      </c>
    </row>
    <row r="3765" spans="1:5">
      <c r="A3765" s="122">
        <v>432719</v>
      </c>
      <c r="B3765" s="5">
        <v>19</v>
      </c>
      <c r="C3765" s="123">
        <f t="shared" si="111"/>
        <v>52.777777777777779</v>
      </c>
      <c r="D3765" s="124" t="s">
        <v>953</v>
      </c>
      <c r="E3765" s="124" t="s">
        <v>953</v>
      </c>
    </row>
    <row r="3766" spans="1:5">
      <c r="A3766" s="122">
        <v>432805</v>
      </c>
      <c r="B3766" s="5">
        <v>19</v>
      </c>
      <c r="C3766" s="123">
        <f t="shared" si="111"/>
        <v>52.777777777777779</v>
      </c>
      <c r="D3766" s="124" t="s">
        <v>953</v>
      </c>
      <c r="E3766" s="124" t="s">
        <v>953</v>
      </c>
    </row>
    <row r="3767" spans="1:5">
      <c r="A3767" s="122">
        <v>432900</v>
      </c>
      <c r="B3767" s="5">
        <v>19</v>
      </c>
      <c r="C3767" s="123">
        <f t="shared" si="111"/>
        <v>52.777777777777779</v>
      </c>
      <c r="D3767" s="124" t="s">
        <v>953</v>
      </c>
      <c r="E3767" s="124" t="s">
        <v>953</v>
      </c>
    </row>
    <row r="3768" spans="1:5">
      <c r="A3768" s="122">
        <v>432989</v>
      </c>
      <c r="B3768" s="5">
        <v>19</v>
      </c>
      <c r="C3768" s="123">
        <f t="shared" si="111"/>
        <v>52.777777777777779</v>
      </c>
      <c r="D3768" s="124" t="s">
        <v>953</v>
      </c>
      <c r="E3768" s="124" t="s">
        <v>953</v>
      </c>
    </row>
    <row r="3769" spans="1:5">
      <c r="A3769" s="122">
        <v>433002</v>
      </c>
      <c r="B3769" s="5">
        <v>19</v>
      </c>
      <c r="C3769" s="123">
        <f t="shared" si="111"/>
        <v>52.777777777777779</v>
      </c>
      <c r="D3769" s="124" t="s">
        <v>953</v>
      </c>
      <c r="E3769" s="124" t="s">
        <v>953</v>
      </c>
    </row>
    <row r="3770" spans="1:5">
      <c r="A3770" s="122">
        <v>433023</v>
      </c>
      <c r="B3770" s="5">
        <v>19</v>
      </c>
      <c r="C3770" s="123">
        <f t="shared" si="111"/>
        <v>52.777777777777779</v>
      </c>
      <c r="D3770" s="124" t="s">
        <v>953</v>
      </c>
      <c r="E3770" s="124" t="s">
        <v>953</v>
      </c>
    </row>
    <row r="3771" spans="1:5">
      <c r="A3771" s="122">
        <v>433141</v>
      </c>
      <c r="B3771" s="5">
        <v>19</v>
      </c>
      <c r="C3771" s="123">
        <f t="shared" si="111"/>
        <v>52.777777777777779</v>
      </c>
      <c r="D3771" s="124" t="s">
        <v>953</v>
      </c>
      <c r="E3771" s="124" t="s">
        <v>953</v>
      </c>
    </row>
    <row r="3772" spans="1:5">
      <c r="A3772" s="122">
        <v>433150</v>
      </c>
      <c r="B3772" s="5">
        <v>19</v>
      </c>
      <c r="C3772" s="123">
        <f t="shared" si="111"/>
        <v>52.777777777777779</v>
      </c>
      <c r="D3772" s="124" t="s">
        <v>953</v>
      </c>
      <c r="E3772" s="124" t="s">
        <v>953</v>
      </c>
    </row>
    <row r="3773" spans="1:5">
      <c r="A3773" s="122">
        <v>433231</v>
      </c>
      <c r="B3773" s="5">
        <v>19</v>
      </c>
      <c r="C3773" s="123">
        <f t="shared" si="111"/>
        <v>52.777777777777779</v>
      </c>
      <c r="D3773" s="124" t="s">
        <v>953</v>
      </c>
      <c r="E3773" s="124" t="s">
        <v>953</v>
      </c>
    </row>
    <row r="3774" spans="1:5">
      <c r="A3774" s="122">
        <v>433459</v>
      </c>
      <c r="B3774" s="5">
        <v>19</v>
      </c>
      <c r="C3774" s="123">
        <f t="shared" si="111"/>
        <v>52.777777777777779</v>
      </c>
      <c r="D3774" s="124" t="s">
        <v>953</v>
      </c>
      <c r="E3774" s="124" t="s">
        <v>953</v>
      </c>
    </row>
    <row r="3775" spans="1:5">
      <c r="A3775" s="122">
        <v>433664</v>
      </c>
      <c r="B3775" s="5">
        <v>19</v>
      </c>
      <c r="C3775" s="123">
        <f t="shared" si="111"/>
        <v>52.777777777777779</v>
      </c>
      <c r="D3775" s="124" t="s">
        <v>953</v>
      </c>
      <c r="E3775" s="124" t="s">
        <v>953</v>
      </c>
    </row>
    <row r="3776" spans="1:5">
      <c r="A3776" s="122">
        <v>433884</v>
      </c>
      <c r="B3776" s="5">
        <v>19</v>
      </c>
      <c r="C3776" s="123">
        <f t="shared" si="111"/>
        <v>52.777777777777779</v>
      </c>
      <c r="D3776" s="124" t="s">
        <v>953</v>
      </c>
      <c r="E3776" s="124" t="s">
        <v>953</v>
      </c>
    </row>
    <row r="3777" spans="1:5">
      <c r="A3777" s="122">
        <v>434091</v>
      </c>
      <c r="B3777" s="5">
        <v>19</v>
      </c>
      <c r="C3777" s="123">
        <f t="shared" si="111"/>
        <v>52.777777777777779</v>
      </c>
      <c r="D3777" s="124" t="s">
        <v>953</v>
      </c>
      <c r="E3777" s="124" t="s">
        <v>953</v>
      </c>
    </row>
    <row r="3778" spans="1:5">
      <c r="A3778" s="122">
        <v>434144</v>
      </c>
      <c r="B3778" s="5">
        <v>19</v>
      </c>
      <c r="C3778" s="123">
        <f t="shared" si="111"/>
        <v>52.777777777777779</v>
      </c>
      <c r="D3778" s="124" t="s">
        <v>953</v>
      </c>
      <c r="E3778" s="124" t="s">
        <v>953</v>
      </c>
    </row>
    <row r="3779" spans="1:5">
      <c r="A3779" s="122">
        <v>434246</v>
      </c>
      <c r="B3779" s="5">
        <v>19</v>
      </c>
      <c r="C3779" s="123">
        <f t="shared" si="111"/>
        <v>52.777777777777779</v>
      </c>
      <c r="D3779" s="124" t="s">
        <v>953</v>
      </c>
      <c r="E3779" s="124" t="s">
        <v>953</v>
      </c>
    </row>
    <row r="3780" spans="1:5">
      <c r="A3780" s="122">
        <v>434292</v>
      </c>
      <c r="B3780" s="5">
        <v>19</v>
      </c>
      <c r="C3780" s="123">
        <f t="shared" si="111"/>
        <v>52.777777777777779</v>
      </c>
      <c r="D3780" s="124" t="s">
        <v>953</v>
      </c>
      <c r="E3780" s="124" t="s">
        <v>953</v>
      </c>
    </row>
    <row r="3781" spans="1:5">
      <c r="A3781" s="122">
        <v>434332</v>
      </c>
      <c r="B3781" s="5">
        <v>19</v>
      </c>
      <c r="C3781" s="123">
        <f t="shared" ref="C3781:C3844" si="112">B3781*100/36</f>
        <v>52.777777777777779</v>
      </c>
      <c r="D3781" s="124" t="s">
        <v>527</v>
      </c>
      <c r="E3781" s="124" t="s">
        <v>953</v>
      </c>
    </row>
    <row r="3782" spans="1:5">
      <c r="A3782" s="122">
        <v>434345</v>
      </c>
      <c r="B3782" s="5">
        <v>19</v>
      </c>
      <c r="C3782" s="123">
        <f t="shared" si="112"/>
        <v>52.777777777777779</v>
      </c>
      <c r="D3782" s="124" t="s">
        <v>953</v>
      </c>
      <c r="E3782" s="124" t="s">
        <v>953</v>
      </c>
    </row>
    <row r="3783" spans="1:5">
      <c r="A3783" s="122">
        <v>434890</v>
      </c>
      <c r="B3783" s="5">
        <v>19</v>
      </c>
      <c r="C3783" s="123">
        <f t="shared" si="112"/>
        <v>52.777777777777779</v>
      </c>
      <c r="D3783" s="124" t="s">
        <v>953</v>
      </c>
      <c r="E3783" s="124" t="s">
        <v>953</v>
      </c>
    </row>
    <row r="3784" spans="1:5">
      <c r="A3784" s="122">
        <v>435062</v>
      </c>
      <c r="B3784" s="5">
        <v>19</v>
      </c>
      <c r="C3784" s="123">
        <f t="shared" si="112"/>
        <v>52.777777777777779</v>
      </c>
      <c r="D3784" s="124" t="s">
        <v>953</v>
      </c>
      <c r="E3784" s="124" t="s">
        <v>953</v>
      </c>
    </row>
    <row r="3785" spans="1:5">
      <c r="A3785" s="122">
        <v>435129</v>
      </c>
      <c r="B3785" s="5">
        <v>19</v>
      </c>
      <c r="C3785" s="123">
        <f t="shared" si="112"/>
        <v>52.777777777777779</v>
      </c>
      <c r="D3785" s="124" t="s">
        <v>953</v>
      </c>
      <c r="E3785" s="124" t="s">
        <v>953</v>
      </c>
    </row>
    <row r="3786" spans="1:5">
      <c r="A3786" s="122">
        <v>435166</v>
      </c>
      <c r="B3786" s="5">
        <v>19</v>
      </c>
      <c r="C3786" s="123">
        <f t="shared" si="112"/>
        <v>52.777777777777779</v>
      </c>
      <c r="D3786" s="124" t="s">
        <v>953</v>
      </c>
      <c r="E3786" s="124" t="s">
        <v>953</v>
      </c>
    </row>
    <row r="3787" spans="1:5">
      <c r="A3787" s="122">
        <v>431707</v>
      </c>
      <c r="B3787" s="5">
        <v>18</v>
      </c>
      <c r="C3787" s="123">
        <f t="shared" si="112"/>
        <v>50</v>
      </c>
      <c r="D3787" s="124" t="s">
        <v>953</v>
      </c>
      <c r="E3787" s="124" t="s">
        <v>953</v>
      </c>
    </row>
    <row r="3788" spans="1:5">
      <c r="A3788" s="122">
        <v>431724</v>
      </c>
      <c r="B3788" s="5">
        <v>18</v>
      </c>
      <c r="C3788" s="123">
        <f t="shared" si="112"/>
        <v>50</v>
      </c>
      <c r="D3788" s="124" t="s">
        <v>953</v>
      </c>
      <c r="E3788" s="124" t="s">
        <v>953</v>
      </c>
    </row>
    <row r="3789" spans="1:5">
      <c r="A3789" s="122">
        <v>431823</v>
      </c>
      <c r="B3789" s="5">
        <v>18</v>
      </c>
      <c r="C3789" s="123">
        <f t="shared" si="112"/>
        <v>50</v>
      </c>
      <c r="D3789" s="124" t="s">
        <v>953</v>
      </c>
      <c r="E3789" s="124" t="s">
        <v>953</v>
      </c>
    </row>
    <row r="3790" spans="1:5">
      <c r="A3790" s="122">
        <v>432024</v>
      </c>
      <c r="B3790" s="5">
        <v>18</v>
      </c>
      <c r="C3790" s="123">
        <f t="shared" si="112"/>
        <v>50</v>
      </c>
      <c r="D3790" s="124" t="s">
        <v>953</v>
      </c>
      <c r="E3790" s="124" t="s">
        <v>953</v>
      </c>
    </row>
    <row r="3791" spans="1:5">
      <c r="A3791" s="122">
        <v>432240</v>
      </c>
      <c r="B3791" s="5">
        <v>18</v>
      </c>
      <c r="C3791" s="123">
        <f t="shared" si="112"/>
        <v>50</v>
      </c>
      <c r="D3791" s="124" t="s">
        <v>953</v>
      </c>
      <c r="E3791" s="124" t="s">
        <v>953</v>
      </c>
    </row>
    <row r="3792" spans="1:5">
      <c r="A3792" s="122">
        <v>432792</v>
      </c>
      <c r="B3792" s="5">
        <v>18</v>
      </c>
      <c r="C3792" s="123">
        <f t="shared" si="112"/>
        <v>50</v>
      </c>
      <c r="D3792" s="124" t="s">
        <v>953</v>
      </c>
      <c r="E3792" s="124" t="s">
        <v>953</v>
      </c>
    </row>
    <row r="3793" spans="1:5">
      <c r="A3793" s="122">
        <v>432897</v>
      </c>
      <c r="B3793" s="5">
        <v>18</v>
      </c>
      <c r="C3793" s="123">
        <f t="shared" si="112"/>
        <v>50</v>
      </c>
      <c r="D3793" s="124" t="s">
        <v>953</v>
      </c>
      <c r="E3793" s="124" t="s">
        <v>953</v>
      </c>
    </row>
    <row r="3794" spans="1:5">
      <c r="A3794" s="122">
        <v>433067</v>
      </c>
      <c r="B3794" s="5">
        <v>18</v>
      </c>
      <c r="C3794" s="123">
        <f t="shared" si="112"/>
        <v>50</v>
      </c>
      <c r="D3794" s="124" t="s">
        <v>953</v>
      </c>
      <c r="E3794" s="124" t="s">
        <v>953</v>
      </c>
    </row>
    <row r="3795" spans="1:5">
      <c r="A3795" s="122">
        <v>433104</v>
      </c>
      <c r="B3795" s="5">
        <v>18</v>
      </c>
      <c r="C3795" s="123">
        <f t="shared" si="112"/>
        <v>50</v>
      </c>
      <c r="D3795" s="124" t="s">
        <v>953</v>
      </c>
      <c r="E3795" s="124" t="s">
        <v>953</v>
      </c>
    </row>
    <row r="3796" spans="1:5">
      <c r="A3796" s="122">
        <v>433282</v>
      </c>
      <c r="B3796" s="5">
        <v>18</v>
      </c>
      <c r="C3796" s="123">
        <f t="shared" si="112"/>
        <v>50</v>
      </c>
      <c r="D3796" s="124" t="s">
        <v>953</v>
      </c>
      <c r="E3796" s="124" t="s">
        <v>953</v>
      </c>
    </row>
    <row r="3797" spans="1:5">
      <c r="A3797" s="122">
        <v>433384</v>
      </c>
      <c r="B3797" s="5">
        <v>18</v>
      </c>
      <c r="C3797" s="123">
        <f t="shared" si="112"/>
        <v>50</v>
      </c>
      <c r="D3797" s="124" t="s">
        <v>953</v>
      </c>
      <c r="E3797" s="124" t="s">
        <v>953</v>
      </c>
    </row>
    <row r="3798" spans="1:5">
      <c r="A3798" s="122">
        <v>433613</v>
      </c>
      <c r="B3798" s="5">
        <v>18</v>
      </c>
      <c r="C3798" s="123">
        <f t="shared" si="112"/>
        <v>50</v>
      </c>
      <c r="D3798" s="124" t="s">
        <v>953</v>
      </c>
      <c r="E3798" s="124" t="s">
        <v>953</v>
      </c>
    </row>
    <row r="3799" spans="1:5">
      <c r="A3799" s="122">
        <v>433891</v>
      </c>
      <c r="B3799" s="5">
        <v>18</v>
      </c>
      <c r="C3799" s="123">
        <f t="shared" si="112"/>
        <v>50</v>
      </c>
      <c r="D3799" s="124" t="s">
        <v>953</v>
      </c>
      <c r="E3799" s="124" t="s">
        <v>953</v>
      </c>
    </row>
    <row r="3800" spans="1:5">
      <c r="A3800" s="122">
        <v>434044</v>
      </c>
      <c r="B3800" s="5">
        <v>18</v>
      </c>
      <c r="C3800" s="123">
        <f t="shared" si="112"/>
        <v>50</v>
      </c>
      <c r="D3800" s="124" t="s">
        <v>953</v>
      </c>
      <c r="E3800" s="124" t="s">
        <v>953</v>
      </c>
    </row>
    <row r="3801" spans="1:5">
      <c r="A3801" s="122">
        <v>434203</v>
      </c>
      <c r="B3801" s="5">
        <v>18</v>
      </c>
      <c r="C3801" s="123">
        <f t="shared" si="112"/>
        <v>50</v>
      </c>
      <c r="D3801" s="124" t="s">
        <v>953</v>
      </c>
      <c r="E3801" s="124" t="s">
        <v>953</v>
      </c>
    </row>
    <row r="3802" spans="1:5">
      <c r="A3802" s="122">
        <v>434298</v>
      </c>
      <c r="B3802" s="5">
        <v>18</v>
      </c>
      <c r="C3802" s="123">
        <f t="shared" si="112"/>
        <v>50</v>
      </c>
      <c r="D3802" s="124" t="s">
        <v>953</v>
      </c>
      <c r="E3802" s="124" t="s">
        <v>953</v>
      </c>
    </row>
    <row r="3803" spans="1:5">
      <c r="A3803" s="122">
        <v>434529</v>
      </c>
      <c r="B3803" s="5">
        <v>18</v>
      </c>
      <c r="C3803" s="123">
        <f t="shared" si="112"/>
        <v>50</v>
      </c>
      <c r="D3803" s="124" t="s">
        <v>953</v>
      </c>
      <c r="E3803" s="124" t="s">
        <v>953</v>
      </c>
    </row>
    <row r="3804" spans="1:5">
      <c r="A3804" s="122">
        <v>434578</v>
      </c>
      <c r="B3804" s="5">
        <v>18</v>
      </c>
      <c r="C3804" s="123">
        <f t="shared" si="112"/>
        <v>50</v>
      </c>
      <c r="D3804" s="124" t="s">
        <v>953</v>
      </c>
      <c r="E3804" s="124" t="s">
        <v>953</v>
      </c>
    </row>
    <row r="3805" spans="1:5">
      <c r="A3805" s="122">
        <v>434698</v>
      </c>
      <c r="B3805" s="5">
        <v>18</v>
      </c>
      <c r="C3805" s="123">
        <f t="shared" si="112"/>
        <v>50</v>
      </c>
      <c r="D3805" s="124" t="s">
        <v>953</v>
      </c>
      <c r="E3805" s="124" t="s">
        <v>953</v>
      </c>
    </row>
    <row r="3806" spans="1:5">
      <c r="A3806" s="122">
        <v>434834</v>
      </c>
      <c r="B3806" s="5">
        <v>18</v>
      </c>
      <c r="C3806" s="123">
        <f t="shared" si="112"/>
        <v>50</v>
      </c>
      <c r="D3806" s="124" t="s">
        <v>953</v>
      </c>
      <c r="E3806" s="124" t="s">
        <v>953</v>
      </c>
    </row>
    <row r="3807" spans="1:5">
      <c r="A3807" s="122">
        <v>434887</v>
      </c>
      <c r="B3807" s="5">
        <v>18</v>
      </c>
      <c r="C3807" s="123">
        <f t="shared" si="112"/>
        <v>50</v>
      </c>
      <c r="D3807" s="124" t="s">
        <v>953</v>
      </c>
      <c r="E3807" s="124" t="s">
        <v>953</v>
      </c>
    </row>
    <row r="3808" spans="1:5">
      <c r="A3808" s="122">
        <v>435015</v>
      </c>
      <c r="B3808" s="5">
        <v>18</v>
      </c>
      <c r="C3808" s="123">
        <f t="shared" si="112"/>
        <v>50</v>
      </c>
      <c r="D3808" s="124" t="s">
        <v>953</v>
      </c>
      <c r="E3808" s="124" t="s">
        <v>953</v>
      </c>
    </row>
    <row r="3809" spans="1:5">
      <c r="A3809" s="122">
        <v>435063</v>
      </c>
      <c r="B3809" s="5">
        <v>18</v>
      </c>
      <c r="C3809" s="123">
        <f t="shared" si="112"/>
        <v>50</v>
      </c>
      <c r="D3809" s="124" t="s">
        <v>953</v>
      </c>
      <c r="E3809" s="124" t="s">
        <v>953</v>
      </c>
    </row>
    <row r="3810" spans="1:5">
      <c r="A3810" s="122">
        <v>435198</v>
      </c>
      <c r="B3810" s="5">
        <v>18</v>
      </c>
      <c r="C3810" s="123">
        <f t="shared" si="112"/>
        <v>50</v>
      </c>
      <c r="D3810" s="124" t="s">
        <v>953</v>
      </c>
      <c r="E3810" s="124" t="s">
        <v>953</v>
      </c>
    </row>
    <row r="3811" spans="1:5">
      <c r="A3811" s="122">
        <v>431287</v>
      </c>
      <c r="B3811" s="5">
        <v>17</v>
      </c>
      <c r="C3811" s="123">
        <f t="shared" si="112"/>
        <v>47.222222222222221</v>
      </c>
      <c r="D3811" s="124" t="s">
        <v>953</v>
      </c>
      <c r="E3811" s="124" t="s">
        <v>953</v>
      </c>
    </row>
    <row r="3812" spans="1:5">
      <c r="A3812" s="122">
        <v>431730</v>
      </c>
      <c r="B3812" s="5">
        <v>17</v>
      </c>
      <c r="C3812" s="123">
        <f t="shared" si="112"/>
        <v>47.222222222222221</v>
      </c>
      <c r="D3812" s="124" t="s">
        <v>953</v>
      </c>
      <c r="E3812" s="124" t="s">
        <v>953</v>
      </c>
    </row>
    <row r="3813" spans="1:5">
      <c r="A3813" s="122">
        <v>431890</v>
      </c>
      <c r="B3813" s="5">
        <v>17</v>
      </c>
      <c r="C3813" s="123">
        <f t="shared" si="112"/>
        <v>47.222222222222221</v>
      </c>
      <c r="D3813" s="124" t="s">
        <v>953</v>
      </c>
      <c r="E3813" s="124" t="s">
        <v>953</v>
      </c>
    </row>
    <row r="3814" spans="1:5">
      <c r="A3814" s="122">
        <v>432117</v>
      </c>
      <c r="B3814" s="5">
        <v>17</v>
      </c>
      <c r="C3814" s="123">
        <f t="shared" si="112"/>
        <v>47.222222222222221</v>
      </c>
      <c r="D3814" s="124" t="s">
        <v>953</v>
      </c>
      <c r="E3814" s="124" t="s">
        <v>953</v>
      </c>
    </row>
    <row r="3815" spans="1:5">
      <c r="A3815" s="122">
        <v>432229</v>
      </c>
      <c r="B3815" s="5">
        <v>17</v>
      </c>
      <c r="C3815" s="123">
        <f t="shared" si="112"/>
        <v>47.222222222222221</v>
      </c>
      <c r="D3815" s="124" t="s">
        <v>953</v>
      </c>
      <c r="E3815" s="124" t="s">
        <v>953</v>
      </c>
    </row>
    <row r="3816" spans="1:5">
      <c r="A3816" s="122">
        <v>432358</v>
      </c>
      <c r="B3816" s="5">
        <v>17</v>
      </c>
      <c r="C3816" s="123">
        <f t="shared" si="112"/>
        <v>47.222222222222221</v>
      </c>
      <c r="D3816" s="124" t="s">
        <v>953</v>
      </c>
      <c r="E3816" s="124" t="s">
        <v>953</v>
      </c>
    </row>
    <row r="3817" spans="1:5">
      <c r="A3817" s="122">
        <v>432367</v>
      </c>
      <c r="B3817" s="5">
        <v>17</v>
      </c>
      <c r="C3817" s="123">
        <f t="shared" si="112"/>
        <v>47.222222222222221</v>
      </c>
      <c r="D3817" s="124" t="s">
        <v>953</v>
      </c>
      <c r="E3817" s="124" t="s">
        <v>953</v>
      </c>
    </row>
    <row r="3818" spans="1:5">
      <c r="A3818" s="122">
        <v>432378</v>
      </c>
      <c r="B3818" s="5">
        <v>17</v>
      </c>
      <c r="C3818" s="123">
        <f t="shared" si="112"/>
        <v>47.222222222222221</v>
      </c>
      <c r="D3818" s="124" t="s">
        <v>953</v>
      </c>
      <c r="E3818" s="124" t="s">
        <v>953</v>
      </c>
    </row>
    <row r="3819" spans="1:5">
      <c r="A3819" s="122">
        <v>432996</v>
      </c>
      <c r="B3819" s="5">
        <v>17</v>
      </c>
      <c r="C3819" s="123">
        <f t="shared" si="112"/>
        <v>47.222222222222221</v>
      </c>
      <c r="D3819" s="124" t="s">
        <v>953</v>
      </c>
      <c r="E3819" s="124" t="s">
        <v>953</v>
      </c>
    </row>
    <row r="3820" spans="1:5">
      <c r="A3820" s="122">
        <v>433097</v>
      </c>
      <c r="B3820" s="5">
        <v>17</v>
      </c>
      <c r="C3820" s="123">
        <f t="shared" si="112"/>
        <v>47.222222222222221</v>
      </c>
      <c r="D3820" s="124" t="s">
        <v>953</v>
      </c>
      <c r="E3820" s="124" t="s">
        <v>953</v>
      </c>
    </row>
    <row r="3821" spans="1:5">
      <c r="A3821" s="122">
        <v>433101</v>
      </c>
      <c r="B3821" s="5">
        <v>17</v>
      </c>
      <c r="C3821" s="123">
        <f t="shared" si="112"/>
        <v>47.222222222222221</v>
      </c>
      <c r="D3821" s="124" t="s">
        <v>953</v>
      </c>
      <c r="E3821" s="124" t="s">
        <v>953</v>
      </c>
    </row>
    <row r="3822" spans="1:5">
      <c r="A3822" s="122">
        <v>433186</v>
      </c>
      <c r="B3822" s="5">
        <v>17</v>
      </c>
      <c r="C3822" s="123">
        <f t="shared" si="112"/>
        <v>47.222222222222221</v>
      </c>
      <c r="D3822" s="124" t="s">
        <v>953</v>
      </c>
      <c r="E3822" s="124" t="s">
        <v>953</v>
      </c>
    </row>
    <row r="3823" spans="1:5">
      <c r="A3823" s="122">
        <v>433247</v>
      </c>
      <c r="B3823" s="5">
        <v>17</v>
      </c>
      <c r="C3823" s="123">
        <f t="shared" si="112"/>
        <v>47.222222222222221</v>
      </c>
      <c r="D3823" s="124" t="s">
        <v>953</v>
      </c>
      <c r="E3823" s="124" t="s">
        <v>953</v>
      </c>
    </row>
    <row r="3824" spans="1:5">
      <c r="A3824" s="122">
        <v>433618</v>
      </c>
      <c r="B3824" s="5">
        <v>17</v>
      </c>
      <c r="C3824" s="123">
        <f t="shared" si="112"/>
        <v>47.222222222222221</v>
      </c>
      <c r="D3824" s="124" t="s">
        <v>953</v>
      </c>
      <c r="E3824" s="124" t="s">
        <v>953</v>
      </c>
    </row>
    <row r="3825" spans="1:5">
      <c r="A3825" s="122">
        <v>433693</v>
      </c>
      <c r="B3825" s="5">
        <v>17</v>
      </c>
      <c r="C3825" s="123">
        <f t="shared" si="112"/>
        <v>47.222222222222221</v>
      </c>
      <c r="D3825" s="124" t="s">
        <v>953</v>
      </c>
      <c r="E3825" s="124" t="s">
        <v>953</v>
      </c>
    </row>
    <row r="3826" spans="1:5">
      <c r="A3826" s="122">
        <v>433765</v>
      </c>
      <c r="B3826" s="5">
        <v>17</v>
      </c>
      <c r="C3826" s="123">
        <f t="shared" si="112"/>
        <v>47.222222222222221</v>
      </c>
      <c r="D3826" s="124" t="s">
        <v>953</v>
      </c>
      <c r="E3826" s="124" t="s">
        <v>953</v>
      </c>
    </row>
    <row r="3827" spans="1:5">
      <c r="A3827" s="122">
        <v>434113</v>
      </c>
      <c r="B3827" s="5">
        <v>17</v>
      </c>
      <c r="C3827" s="123">
        <f t="shared" si="112"/>
        <v>47.222222222222221</v>
      </c>
      <c r="D3827" s="124" t="s">
        <v>953</v>
      </c>
      <c r="E3827" s="124" t="s">
        <v>953</v>
      </c>
    </row>
    <row r="3828" spans="1:5">
      <c r="A3828" s="122">
        <v>434508</v>
      </c>
      <c r="B3828" s="5">
        <v>17</v>
      </c>
      <c r="C3828" s="123">
        <f t="shared" si="112"/>
        <v>47.222222222222221</v>
      </c>
      <c r="D3828" s="124" t="s">
        <v>953</v>
      </c>
      <c r="E3828" s="124" t="s">
        <v>953</v>
      </c>
    </row>
    <row r="3829" spans="1:5">
      <c r="A3829" s="122">
        <v>434594</v>
      </c>
      <c r="B3829" s="5">
        <v>17</v>
      </c>
      <c r="C3829" s="123">
        <f t="shared" si="112"/>
        <v>47.222222222222221</v>
      </c>
      <c r="D3829" s="124" t="s">
        <v>953</v>
      </c>
      <c r="E3829" s="124" t="s">
        <v>953</v>
      </c>
    </row>
    <row r="3830" spans="1:5">
      <c r="A3830" s="122">
        <v>434683</v>
      </c>
      <c r="B3830" s="5">
        <v>17</v>
      </c>
      <c r="C3830" s="123">
        <f t="shared" si="112"/>
        <v>47.222222222222221</v>
      </c>
      <c r="D3830" s="124" t="s">
        <v>953</v>
      </c>
      <c r="E3830" s="124" t="s">
        <v>953</v>
      </c>
    </row>
    <row r="3831" spans="1:5">
      <c r="A3831" s="122">
        <v>435026</v>
      </c>
      <c r="B3831" s="5">
        <v>17</v>
      </c>
      <c r="C3831" s="123">
        <f t="shared" si="112"/>
        <v>47.222222222222221</v>
      </c>
      <c r="D3831" s="124" t="s">
        <v>953</v>
      </c>
      <c r="E3831" s="124" t="s">
        <v>953</v>
      </c>
    </row>
    <row r="3832" spans="1:5">
      <c r="A3832" s="122">
        <v>435152</v>
      </c>
      <c r="B3832" s="5">
        <v>17</v>
      </c>
      <c r="C3832" s="123">
        <f t="shared" si="112"/>
        <v>47.222222222222221</v>
      </c>
      <c r="D3832" s="124" t="s">
        <v>953</v>
      </c>
      <c r="E3832" s="124" t="s">
        <v>953</v>
      </c>
    </row>
    <row r="3833" spans="1:5">
      <c r="A3833" s="122">
        <v>435189</v>
      </c>
      <c r="B3833" s="5">
        <v>17</v>
      </c>
      <c r="C3833" s="123">
        <f t="shared" si="112"/>
        <v>47.222222222222221</v>
      </c>
      <c r="D3833" s="124" t="s">
        <v>953</v>
      </c>
      <c r="E3833" s="124" t="s">
        <v>953</v>
      </c>
    </row>
    <row r="3834" spans="1:5">
      <c r="A3834" s="122">
        <v>431442</v>
      </c>
      <c r="B3834" s="5">
        <v>16</v>
      </c>
      <c r="C3834" s="123">
        <f t="shared" si="112"/>
        <v>44.444444444444443</v>
      </c>
      <c r="D3834" s="124" t="s">
        <v>953</v>
      </c>
      <c r="E3834" s="124" t="s">
        <v>953</v>
      </c>
    </row>
    <row r="3835" spans="1:5">
      <c r="A3835" s="122">
        <v>431453</v>
      </c>
      <c r="B3835" s="5">
        <v>16</v>
      </c>
      <c r="C3835" s="123">
        <f t="shared" si="112"/>
        <v>44.444444444444443</v>
      </c>
      <c r="D3835" s="124" t="s">
        <v>953</v>
      </c>
      <c r="E3835" s="124" t="s">
        <v>953</v>
      </c>
    </row>
    <row r="3836" spans="1:5">
      <c r="A3836" s="122">
        <v>431472</v>
      </c>
      <c r="B3836" s="5">
        <v>16</v>
      </c>
      <c r="C3836" s="123">
        <f t="shared" si="112"/>
        <v>44.444444444444443</v>
      </c>
      <c r="D3836" s="124" t="s">
        <v>953</v>
      </c>
      <c r="E3836" s="124" t="s">
        <v>953</v>
      </c>
    </row>
    <row r="3837" spans="1:5">
      <c r="A3837" s="122">
        <v>431986</v>
      </c>
      <c r="B3837" s="5">
        <v>16</v>
      </c>
      <c r="C3837" s="123">
        <f t="shared" si="112"/>
        <v>44.444444444444443</v>
      </c>
      <c r="D3837" s="124" t="s">
        <v>953</v>
      </c>
      <c r="E3837" s="124" t="s">
        <v>953</v>
      </c>
    </row>
    <row r="3838" spans="1:5">
      <c r="A3838" s="122">
        <v>431995</v>
      </c>
      <c r="B3838" s="5">
        <v>16</v>
      </c>
      <c r="C3838" s="123">
        <f t="shared" si="112"/>
        <v>44.444444444444443</v>
      </c>
      <c r="D3838" s="124" t="s">
        <v>953</v>
      </c>
      <c r="E3838" s="124" t="s">
        <v>953</v>
      </c>
    </row>
    <row r="3839" spans="1:5">
      <c r="A3839" s="122">
        <v>432078</v>
      </c>
      <c r="B3839" s="5">
        <v>16</v>
      </c>
      <c r="C3839" s="123">
        <f t="shared" si="112"/>
        <v>44.444444444444443</v>
      </c>
      <c r="D3839" s="124" t="s">
        <v>953</v>
      </c>
      <c r="E3839" s="124" t="s">
        <v>953</v>
      </c>
    </row>
    <row r="3840" spans="1:5">
      <c r="A3840" s="122">
        <v>432108</v>
      </c>
      <c r="B3840" s="5">
        <v>16</v>
      </c>
      <c r="C3840" s="123">
        <f t="shared" si="112"/>
        <v>44.444444444444443</v>
      </c>
      <c r="D3840" s="124" t="s">
        <v>953</v>
      </c>
      <c r="E3840" s="124" t="s">
        <v>953</v>
      </c>
    </row>
    <row r="3841" spans="1:5">
      <c r="A3841" s="122">
        <v>432134</v>
      </c>
      <c r="B3841" s="5">
        <v>16</v>
      </c>
      <c r="C3841" s="123">
        <f t="shared" si="112"/>
        <v>44.444444444444443</v>
      </c>
      <c r="D3841" s="124" t="s">
        <v>953</v>
      </c>
      <c r="E3841" s="124" t="s">
        <v>953</v>
      </c>
    </row>
    <row r="3842" spans="1:5">
      <c r="A3842" s="122">
        <v>432523</v>
      </c>
      <c r="B3842" s="5">
        <v>16</v>
      </c>
      <c r="C3842" s="123">
        <f t="shared" si="112"/>
        <v>44.444444444444443</v>
      </c>
      <c r="D3842" s="124" t="s">
        <v>953</v>
      </c>
      <c r="E3842" s="124" t="s">
        <v>953</v>
      </c>
    </row>
    <row r="3843" spans="1:5">
      <c r="A3843" s="122">
        <v>432826</v>
      </c>
      <c r="B3843" s="5">
        <v>16</v>
      </c>
      <c r="C3843" s="123">
        <f t="shared" si="112"/>
        <v>44.444444444444443</v>
      </c>
      <c r="D3843" s="124" t="s">
        <v>953</v>
      </c>
      <c r="E3843" s="124" t="s">
        <v>953</v>
      </c>
    </row>
    <row r="3844" spans="1:5">
      <c r="A3844" s="122">
        <v>432895</v>
      </c>
      <c r="B3844" s="5">
        <v>16</v>
      </c>
      <c r="C3844" s="123">
        <f t="shared" si="112"/>
        <v>44.444444444444443</v>
      </c>
      <c r="D3844" s="124" t="s">
        <v>953</v>
      </c>
      <c r="E3844" s="124" t="s">
        <v>953</v>
      </c>
    </row>
    <row r="3845" spans="1:5">
      <c r="A3845" s="122">
        <v>432936</v>
      </c>
      <c r="B3845" s="5">
        <v>16</v>
      </c>
      <c r="C3845" s="123">
        <f t="shared" ref="C3845:C3908" si="113">B3845*100/36</f>
        <v>44.444444444444443</v>
      </c>
      <c r="D3845" s="124" t="s">
        <v>959</v>
      </c>
      <c r="E3845" s="124" t="s">
        <v>953</v>
      </c>
    </row>
    <row r="3846" spans="1:5">
      <c r="A3846" s="122">
        <v>432948</v>
      </c>
      <c r="B3846" s="5">
        <v>16</v>
      </c>
      <c r="C3846" s="123">
        <f t="shared" si="113"/>
        <v>44.444444444444443</v>
      </c>
      <c r="D3846" s="124" t="s">
        <v>955</v>
      </c>
      <c r="E3846" s="124" t="s">
        <v>953</v>
      </c>
    </row>
    <row r="3847" spans="1:5">
      <c r="A3847" s="122">
        <v>433173</v>
      </c>
      <c r="B3847" s="5">
        <v>16</v>
      </c>
      <c r="C3847" s="123">
        <f t="shared" si="113"/>
        <v>44.444444444444443</v>
      </c>
      <c r="D3847" s="124" t="s">
        <v>955</v>
      </c>
      <c r="E3847" s="124" t="s">
        <v>953</v>
      </c>
    </row>
    <row r="3848" spans="1:5">
      <c r="A3848" s="122">
        <v>433217</v>
      </c>
      <c r="B3848" s="5">
        <v>16</v>
      </c>
      <c r="C3848" s="123">
        <f t="shared" si="113"/>
        <v>44.444444444444443</v>
      </c>
      <c r="D3848" s="124" t="s">
        <v>955</v>
      </c>
      <c r="E3848" s="124" t="s">
        <v>953</v>
      </c>
    </row>
    <row r="3849" spans="1:5">
      <c r="A3849" s="122">
        <v>433299</v>
      </c>
      <c r="B3849" s="5">
        <v>16</v>
      </c>
      <c r="C3849" s="123">
        <f t="shared" si="113"/>
        <v>44.444444444444443</v>
      </c>
      <c r="D3849" s="124" t="s">
        <v>955</v>
      </c>
      <c r="E3849" s="124" t="s">
        <v>953</v>
      </c>
    </row>
    <row r="3850" spans="1:5">
      <c r="A3850" s="122">
        <v>433432</v>
      </c>
      <c r="B3850" s="5">
        <v>16</v>
      </c>
      <c r="C3850" s="123">
        <f t="shared" si="113"/>
        <v>44.444444444444443</v>
      </c>
      <c r="D3850" s="124" t="s">
        <v>955</v>
      </c>
      <c r="E3850" s="124" t="s">
        <v>953</v>
      </c>
    </row>
    <row r="3851" spans="1:5">
      <c r="A3851" s="122">
        <v>433883</v>
      </c>
      <c r="B3851" s="5">
        <v>16</v>
      </c>
      <c r="C3851" s="123">
        <f t="shared" si="113"/>
        <v>44.444444444444443</v>
      </c>
      <c r="D3851" s="124" t="s">
        <v>955</v>
      </c>
      <c r="E3851" s="124" t="s">
        <v>953</v>
      </c>
    </row>
    <row r="3852" spans="1:5">
      <c r="A3852" s="122">
        <v>434126</v>
      </c>
      <c r="B3852" s="5">
        <v>16</v>
      </c>
      <c r="C3852" s="123">
        <f t="shared" si="113"/>
        <v>44.444444444444443</v>
      </c>
      <c r="D3852" s="124" t="s">
        <v>955</v>
      </c>
      <c r="E3852" s="124" t="s">
        <v>953</v>
      </c>
    </row>
    <row r="3853" spans="1:5">
      <c r="A3853" s="122">
        <v>434886</v>
      </c>
      <c r="B3853" s="5">
        <v>16</v>
      </c>
      <c r="C3853" s="123">
        <f t="shared" si="113"/>
        <v>44.444444444444443</v>
      </c>
      <c r="D3853" s="124" t="s">
        <v>955</v>
      </c>
      <c r="E3853" s="124" t="s">
        <v>953</v>
      </c>
    </row>
    <row r="3854" spans="1:5">
      <c r="A3854" s="122">
        <v>434920</v>
      </c>
      <c r="B3854" s="5">
        <v>16</v>
      </c>
      <c r="C3854" s="123">
        <f t="shared" si="113"/>
        <v>44.444444444444443</v>
      </c>
      <c r="D3854" s="124" t="s">
        <v>955</v>
      </c>
      <c r="E3854" s="124" t="s">
        <v>953</v>
      </c>
    </row>
    <row r="3855" spans="1:5">
      <c r="A3855" s="122">
        <v>435019</v>
      </c>
      <c r="B3855" s="5">
        <v>16</v>
      </c>
      <c r="C3855" s="123">
        <f t="shared" si="113"/>
        <v>44.444444444444443</v>
      </c>
      <c r="D3855" s="124" t="s">
        <v>955</v>
      </c>
      <c r="E3855" s="124" t="s">
        <v>953</v>
      </c>
    </row>
    <row r="3856" spans="1:5">
      <c r="A3856" s="122">
        <v>435158</v>
      </c>
      <c r="B3856" s="5">
        <v>16</v>
      </c>
      <c r="C3856" s="123">
        <f t="shared" si="113"/>
        <v>44.444444444444443</v>
      </c>
      <c r="D3856" s="124" t="s">
        <v>955</v>
      </c>
      <c r="E3856" s="124" t="s">
        <v>953</v>
      </c>
    </row>
    <row r="3857" spans="1:5">
      <c r="A3857" s="122">
        <v>435185</v>
      </c>
      <c r="B3857" s="5">
        <v>16</v>
      </c>
      <c r="C3857" s="123">
        <f t="shared" si="113"/>
        <v>44.444444444444443</v>
      </c>
      <c r="D3857" s="124" t="s">
        <v>955</v>
      </c>
      <c r="E3857" s="124" t="s">
        <v>953</v>
      </c>
    </row>
    <row r="3858" spans="1:5">
      <c r="A3858" s="122">
        <v>431144</v>
      </c>
      <c r="B3858" s="5">
        <v>15</v>
      </c>
      <c r="C3858" s="123">
        <f t="shared" si="113"/>
        <v>41.666666666666664</v>
      </c>
      <c r="D3858" s="124" t="s">
        <v>955</v>
      </c>
      <c r="E3858" s="124" t="s">
        <v>953</v>
      </c>
    </row>
    <row r="3859" spans="1:5">
      <c r="A3859" s="122">
        <v>431174</v>
      </c>
      <c r="B3859" s="5">
        <v>15</v>
      </c>
      <c r="C3859" s="123">
        <f t="shared" si="113"/>
        <v>41.666666666666664</v>
      </c>
      <c r="D3859" s="124" t="s">
        <v>955</v>
      </c>
      <c r="E3859" s="124" t="s">
        <v>953</v>
      </c>
    </row>
    <row r="3860" spans="1:5">
      <c r="A3860" s="122">
        <v>431250</v>
      </c>
      <c r="B3860" s="5">
        <v>15</v>
      </c>
      <c r="C3860" s="123">
        <f t="shared" si="113"/>
        <v>41.666666666666664</v>
      </c>
      <c r="D3860" s="124" t="s">
        <v>955</v>
      </c>
      <c r="E3860" s="124" t="s">
        <v>953</v>
      </c>
    </row>
    <row r="3861" spans="1:5">
      <c r="A3861" s="122">
        <v>431272</v>
      </c>
      <c r="B3861" s="5">
        <v>15</v>
      </c>
      <c r="C3861" s="123">
        <f t="shared" si="113"/>
        <v>41.666666666666664</v>
      </c>
      <c r="D3861" s="124" t="s">
        <v>955</v>
      </c>
      <c r="E3861" s="124" t="s">
        <v>953</v>
      </c>
    </row>
    <row r="3862" spans="1:5">
      <c r="A3862" s="122">
        <v>431293</v>
      </c>
      <c r="B3862" s="5">
        <v>15</v>
      </c>
      <c r="C3862" s="123">
        <f t="shared" si="113"/>
        <v>41.666666666666664</v>
      </c>
      <c r="D3862" s="124" t="s">
        <v>955</v>
      </c>
      <c r="E3862" s="124" t="s">
        <v>953</v>
      </c>
    </row>
    <row r="3863" spans="1:5">
      <c r="A3863" s="122">
        <v>431486</v>
      </c>
      <c r="B3863" s="5">
        <v>15</v>
      </c>
      <c r="C3863" s="123">
        <f t="shared" si="113"/>
        <v>41.666666666666664</v>
      </c>
      <c r="D3863" s="124" t="s">
        <v>955</v>
      </c>
      <c r="E3863" s="124" t="s">
        <v>953</v>
      </c>
    </row>
    <row r="3864" spans="1:5">
      <c r="A3864" s="122">
        <v>431602</v>
      </c>
      <c r="B3864" s="5">
        <v>15</v>
      </c>
      <c r="C3864" s="123">
        <f t="shared" si="113"/>
        <v>41.666666666666664</v>
      </c>
      <c r="D3864" s="124" t="s">
        <v>955</v>
      </c>
      <c r="E3864" s="124" t="s">
        <v>953</v>
      </c>
    </row>
    <row r="3865" spans="1:5">
      <c r="A3865" s="122">
        <v>431720</v>
      </c>
      <c r="B3865" s="5">
        <v>15</v>
      </c>
      <c r="C3865" s="123">
        <f t="shared" si="113"/>
        <v>41.666666666666664</v>
      </c>
      <c r="D3865" s="124" t="s">
        <v>955</v>
      </c>
      <c r="E3865" s="124" t="s">
        <v>953</v>
      </c>
    </row>
    <row r="3866" spans="1:5">
      <c r="A3866" s="122">
        <v>431965</v>
      </c>
      <c r="B3866" s="5">
        <v>15</v>
      </c>
      <c r="C3866" s="123">
        <f t="shared" si="113"/>
        <v>41.666666666666664</v>
      </c>
      <c r="D3866" s="124" t="s">
        <v>955</v>
      </c>
      <c r="E3866" s="124" t="s">
        <v>953</v>
      </c>
    </row>
    <row r="3867" spans="1:5">
      <c r="A3867" s="122">
        <v>432212</v>
      </c>
      <c r="B3867" s="5">
        <v>15</v>
      </c>
      <c r="C3867" s="123">
        <f t="shared" si="113"/>
        <v>41.666666666666664</v>
      </c>
      <c r="D3867" s="124" t="s">
        <v>955</v>
      </c>
      <c r="E3867" s="124" t="s">
        <v>953</v>
      </c>
    </row>
    <row r="3868" spans="1:5">
      <c r="A3868" s="122">
        <v>432401</v>
      </c>
      <c r="B3868" s="5">
        <v>15</v>
      </c>
      <c r="C3868" s="123">
        <f t="shared" si="113"/>
        <v>41.666666666666664</v>
      </c>
      <c r="D3868" s="124" t="s">
        <v>955</v>
      </c>
      <c r="E3868" s="124" t="s">
        <v>953</v>
      </c>
    </row>
    <row r="3869" spans="1:5">
      <c r="A3869" s="122">
        <v>432406</v>
      </c>
      <c r="B3869" s="5">
        <v>15</v>
      </c>
      <c r="C3869" s="123">
        <f t="shared" si="113"/>
        <v>41.666666666666664</v>
      </c>
      <c r="D3869" s="124" t="s">
        <v>955</v>
      </c>
      <c r="E3869" s="124" t="s">
        <v>953</v>
      </c>
    </row>
    <row r="3870" spans="1:5">
      <c r="A3870" s="122">
        <v>432430</v>
      </c>
      <c r="B3870" s="5">
        <v>15</v>
      </c>
      <c r="C3870" s="123">
        <f t="shared" si="113"/>
        <v>41.666666666666664</v>
      </c>
      <c r="D3870" s="124" t="s">
        <v>955</v>
      </c>
      <c r="E3870" s="124" t="s">
        <v>953</v>
      </c>
    </row>
    <row r="3871" spans="1:5">
      <c r="A3871" s="122">
        <v>432596</v>
      </c>
      <c r="B3871" s="5">
        <v>15</v>
      </c>
      <c r="C3871" s="123">
        <f t="shared" si="113"/>
        <v>41.666666666666664</v>
      </c>
      <c r="D3871" s="124" t="s">
        <v>955</v>
      </c>
      <c r="E3871" s="124" t="s">
        <v>953</v>
      </c>
    </row>
    <row r="3872" spans="1:5">
      <c r="A3872" s="122">
        <v>432669</v>
      </c>
      <c r="B3872" s="5">
        <v>15</v>
      </c>
      <c r="C3872" s="123">
        <f t="shared" si="113"/>
        <v>41.666666666666664</v>
      </c>
      <c r="D3872" s="124" t="s">
        <v>955</v>
      </c>
      <c r="E3872" s="124" t="s">
        <v>953</v>
      </c>
    </row>
    <row r="3873" spans="1:5">
      <c r="A3873" s="122">
        <v>433098</v>
      </c>
      <c r="B3873" s="5">
        <v>15</v>
      </c>
      <c r="C3873" s="123">
        <f t="shared" si="113"/>
        <v>41.666666666666664</v>
      </c>
      <c r="D3873" s="124" t="s">
        <v>955</v>
      </c>
      <c r="E3873" s="124" t="s">
        <v>953</v>
      </c>
    </row>
    <row r="3874" spans="1:5">
      <c r="A3874" s="122">
        <v>433135</v>
      </c>
      <c r="B3874" s="5">
        <v>15</v>
      </c>
      <c r="C3874" s="123">
        <f t="shared" si="113"/>
        <v>41.666666666666664</v>
      </c>
      <c r="D3874" s="124" t="s">
        <v>955</v>
      </c>
      <c r="E3874" s="124" t="s">
        <v>953</v>
      </c>
    </row>
    <row r="3875" spans="1:5">
      <c r="A3875" s="122">
        <v>433147</v>
      </c>
      <c r="B3875" s="5">
        <v>15</v>
      </c>
      <c r="C3875" s="123">
        <f t="shared" si="113"/>
        <v>41.666666666666664</v>
      </c>
      <c r="D3875" s="124" t="s">
        <v>955</v>
      </c>
      <c r="E3875" s="124" t="s">
        <v>953</v>
      </c>
    </row>
    <row r="3876" spans="1:5">
      <c r="A3876" s="122">
        <v>433246</v>
      </c>
      <c r="B3876" s="5">
        <v>15</v>
      </c>
      <c r="C3876" s="123">
        <f t="shared" si="113"/>
        <v>41.666666666666664</v>
      </c>
      <c r="D3876" s="124" t="s">
        <v>955</v>
      </c>
      <c r="E3876" s="124" t="s">
        <v>953</v>
      </c>
    </row>
    <row r="3877" spans="1:5">
      <c r="A3877" s="122">
        <v>433363</v>
      </c>
      <c r="B3877" s="5">
        <v>15</v>
      </c>
      <c r="C3877" s="123">
        <f t="shared" si="113"/>
        <v>41.666666666666664</v>
      </c>
      <c r="D3877" s="124" t="s">
        <v>955</v>
      </c>
      <c r="E3877" s="124" t="s">
        <v>953</v>
      </c>
    </row>
    <row r="3878" spans="1:5">
      <c r="A3878" s="122">
        <v>433466</v>
      </c>
      <c r="B3878" s="5">
        <v>15</v>
      </c>
      <c r="C3878" s="123">
        <f t="shared" si="113"/>
        <v>41.666666666666664</v>
      </c>
      <c r="D3878" s="124" t="s">
        <v>955</v>
      </c>
      <c r="E3878" s="124" t="s">
        <v>953</v>
      </c>
    </row>
    <row r="3879" spans="1:5">
      <c r="A3879" s="122">
        <v>433644</v>
      </c>
      <c r="B3879" s="5">
        <v>15</v>
      </c>
      <c r="C3879" s="123">
        <f t="shared" si="113"/>
        <v>41.666666666666664</v>
      </c>
      <c r="D3879" s="124" t="s">
        <v>955</v>
      </c>
      <c r="E3879" s="124" t="s">
        <v>953</v>
      </c>
    </row>
    <row r="3880" spans="1:5">
      <c r="A3880" s="122">
        <v>433854</v>
      </c>
      <c r="B3880" s="5">
        <v>15</v>
      </c>
      <c r="C3880" s="123">
        <f t="shared" si="113"/>
        <v>41.666666666666664</v>
      </c>
      <c r="D3880" s="124" t="s">
        <v>955</v>
      </c>
      <c r="E3880" s="124" t="s">
        <v>953</v>
      </c>
    </row>
    <row r="3881" spans="1:5">
      <c r="A3881" s="122">
        <v>434007</v>
      </c>
      <c r="B3881" s="5">
        <v>15</v>
      </c>
      <c r="C3881" s="123">
        <f t="shared" si="113"/>
        <v>41.666666666666664</v>
      </c>
      <c r="D3881" s="124" t="s">
        <v>955</v>
      </c>
      <c r="E3881" s="124" t="s">
        <v>953</v>
      </c>
    </row>
    <row r="3882" spans="1:5">
      <c r="A3882" s="122">
        <v>434106</v>
      </c>
      <c r="B3882" s="5">
        <v>15</v>
      </c>
      <c r="C3882" s="123">
        <f t="shared" si="113"/>
        <v>41.666666666666664</v>
      </c>
      <c r="D3882" s="124" t="s">
        <v>955</v>
      </c>
      <c r="E3882" s="124" t="s">
        <v>953</v>
      </c>
    </row>
    <row r="3883" spans="1:5">
      <c r="A3883" s="122">
        <v>434623</v>
      </c>
      <c r="B3883" s="5">
        <v>15</v>
      </c>
      <c r="C3883" s="123">
        <f t="shared" si="113"/>
        <v>41.666666666666664</v>
      </c>
      <c r="D3883" s="124" t="s">
        <v>955</v>
      </c>
      <c r="E3883" s="124" t="s">
        <v>953</v>
      </c>
    </row>
    <row r="3884" spans="1:5">
      <c r="A3884" s="122">
        <v>434842</v>
      </c>
      <c r="B3884" s="5">
        <v>15</v>
      </c>
      <c r="C3884" s="123">
        <f t="shared" si="113"/>
        <v>41.666666666666664</v>
      </c>
      <c r="D3884" s="124" t="s">
        <v>955</v>
      </c>
      <c r="E3884" s="124" t="s">
        <v>953</v>
      </c>
    </row>
    <row r="3885" spans="1:5">
      <c r="A3885" s="122">
        <v>431439</v>
      </c>
      <c r="B3885" s="5">
        <v>14</v>
      </c>
      <c r="C3885" s="123">
        <f t="shared" si="113"/>
        <v>38.888888888888886</v>
      </c>
      <c r="D3885" s="124" t="s">
        <v>955</v>
      </c>
      <c r="E3885" s="124" t="s">
        <v>953</v>
      </c>
    </row>
    <row r="3886" spans="1:5">
      <c r="A3886" s="122">
        <v>431758</v>
      </c>
      <c r="B3886" s="5">
        <v>14</v>
      </c>
      <c r="C3886" s="123">
        <f t="shared" si="113"/>
        <v>38.888888888888886</v>
      </c>
      <c r="D3886" s="124" t="s">
        <v>955</v>
      </c>
      <c r="E3886" s="124" t="s">
        <v>953</v>
      </c>
    </row>
    <row r="3887" spans="1:5">
      <c r="A3887" s="122">
        <v>431909</v>
      </c>
      <c r="B3887" s="5">
        <v>14</v>
      </c>
      <c r="C3887" s="123">
        <f t="shared" si="113"/>
        <v>38.888888888888886</v>
      </c>
      <c r="D3887" s="124" t="s">
        <v>955</v>
      </c>
      <c r="E3887" s="124" t="s">
        <v>953</v>
      </c>
    </row>
    <row r="3888" spans="1:5">
      <c r="A3888" s="122">
        <v>432416</v>
      </c>
      <c r="B3888" s="5">
        <v>14</v>
      </c>
      <c r="C3888" s="123">
        <f t="shared" si="113"/>
        <v>38.888888888888886</v>
      </c>
      <c r="D3888" s="124" t="s">
        <v>955</v>
      </c>
      <c r="E3888" s="124" t="s">
        <v>953</v>
      </c>
    </row>
    <row r="3889" spans="1:5">
      <c r="A3889" s="122">
        <v>432597</v>
      </c>
      <c r="B3889" s="5">
        <v>14</v>
      </c>
      <c r="C3889" s="123">
        <f t="shared" si="113"/>
        <v>38.888888888888886</v>
      </c>
      <c r="D3889" s="124" t="s">
        <v>955</v>
      </c>
      <c r="E3889" s="124" t="s">
        <v>953</v>
      </c>
    </row>
    <row r="3890" spans="1:5">
      <c r="A3890" s="122">
        <v>432640</v>
      </c>
      <c r="B3890" s="5">
        <v>14</v>
      </c>
      <c r="C3890" s="123">
        <f t="shared" si="113"/>
        <v>38.888888888888886</v>
      </c>
      <c r="D3890" s="124" t="s">
        <v>955</v>
      </c>
      <c r="E3890" s="124" t="s">
        <v>953</v>
      </c>
    </row>
    <row r="3891" spans="1:5">
      <c r="A3891" s="122">
        <v>432726</v>
      </c>
      <c r="B3891" s="5">
        <v>14</v>
      </c>
      <c r="C3891" s="123">
        <f t="shared" si="113"/>
        <v>38.888888888888886</v>
      </c>
      <c r="D3891" s="124" t="s">
        <v>955</v>
      </c>
      <c r="E3891" s="124" t="s">
        <v>953</v>
      </c>
    </row>
    <row r="3892" spans="1:5">
      <c r="A3892" s="122">
        <v>433138</v>
      </c>
      <c r="B3892" s="5">
        <v>14</v>
      </c>
      <c r="C3892" s="123">
        <f t="shared" si="113"/>
        <v>38.888888888888886</v>
      </c>
      <c r="D3892" s="124" t="s">
        <v>955</v>
      </c>
      <c r="E3892" s="124" t="s">
        <v>953</v>
      </c>
    </row>
    <row r="3893" spans="1:5">
      <c r="A3893" s="122">
        <v>433401</v>
      </c>
      <c r="B3893" s="5">
        <v>14</v>
      </c>
      <c r="C3893" s="123">
        <f t="shared" si="113"/>
        <v>38.888888888888886</v>
      </c>
      <c r="D3893" s="124" t="s">
        <v>955</v>
      </c>
      <c r="E3893" s="124" t="s">
        <v>953</v>
      </c>
    </row>
    <row r="3894" spans="1:5">
      <c r="A3894" s="122">
        <v>433580</v>
      </c>
      <c r="B3894" s="5">
        <v>14</v>
      </c>
      <c r="C3894" s="123">
        <f t="shared" si="113"/>
        <v>38.888888888888886</v>
      </c>
      <c r="D3894" s="124" t="s">
        <v>955</v>
      </c>
      <c r="E3894" s="124" t="s">
        <v>953</v>
      </c>
    </row>
    <row r="3895" spans="1:5">
      <c r="A3895" s="122">
        <v>433650</v>
      </c>
      <c r="B3895" s="5">
        <v>14</v>
      </c>
      <c r="C3895" s="123">
        <f t="shared" si="113"/>
        <v>38.888888888888886</v>
      </c>
      <c r="D3895" s="124" t="s">
        <v>955</v>
      </c>
      <c r="E3895" s="124" t="s">
        <v>953</v>
      </c>
    </row>
    <row r="3896" spans="1:5">
      <c r="A3896" s="122">
        <v>434302</v>
      </c>
      <c r="B3896" s="5">
        <v>14</v>
      </c>
      <c r="C3896" s="123">
        <f t="shared" si="113"/>
        <v>38.888888888888886</v>
      </c>
      <c r="D3896" s="124" t="s">
        <v>955</v>
      </c>
      <c r="E3896" s="124" t="s">
        <v>953</v>
      </c>
    </row>
    <row r="3897" spans="1:5">
      <c r="A3897" s="122">
        <v>434333</v>
      </c>
      <c r="B3897" s="5">
        <v>14</v>
      </c>
      <c r="C3897" s="123">
        <f t="shared" si="113"/>
        <v>38.888888888888886</v>
      </c>
      <c r="D3897" s="124" t="s">
        <v>955</v>
      </c>
      <c r="E3897" s="124" t="s">
        <v>953</v>
      </c>
    </row>
    <row r="3898" spans="1:5">
      <c r="A3898" s="122">
        <v>434425</v>
      </c>
      <c r="B3898" s="5">
        <v>14</v>
      </c>
      <c r="C3898" s="123">
        <f t="shared" si="113"/>
        <v>38.888888888888886</v>
      </c>
      <c r="D3898" s="124" t="s">
        <v>955</v>
      </c>
      <c r="E3898" s="124" t="s">
        <v>953</v>
      </c>
    </row>
    <row r="3899" spans="1:5">
      <c r="A3899" s="122">
        <v>434526</v>
      </c>
      <c r="B3899" s="5">
        <v>14</v>
      </c>
      <c r="C3899" s="123">
        <f t="shared" si="113"/>
        <v>38.888888888888886</v>
      </c>
      <c r="D3899" s="124" t="s">
        <v>955</v>
      </c>
      <c r="E3899" s="124" t="s">
        <v>953</v>
      </c>
    </row>
    <row r="3900" spans="1:5">
      <c r="A3900" s="122">
        <v>434610</v>
      </c>
      <c r="B3900" s="5">
        <v>14</v>
      </c>
      <c r="C3900" s="123">
        <f t="shared" si="113"/>
        <v>38.888888888888886</v>
      </c>
      <c r="D3900" s="124" t="s">
        <v>955</v>
      </c>
      <c r="E3900" s="124" t="s">
        <v>953</v>
      </c>
    </row>
    <row r="3901" spans="1:5">
      <c r="A3901" s="122">
        <v>434927</v>
      </c>
      <c r="B3901" s="5">
        <v>14</v>
      </c>
      <c r="C3901" s="123">
        <f t="shared" si="113"/>
        <v>38.888888888888886</v>
      </c>
      <c r="D3901" s="124" t="s">
        <v>955</v>
      </c>
      <c r="E3901" s="124" t="s">
        <v>953</v>
      </c>
    </row>
    <row r="3902" spans="1:5">
      <c r="A3902" s="122">
        <v>435186</v>
      </c>
      <c r="B3902" s="5">
        <v>14</v>
      </c>
      <c r="C3902" s="123">
        <f t="shared" si="113"/>
        <v>38.888888888888886</v>
      </c>
      <c r="D3902" s="124" t="s">
        <v>955</v>
      </c>
      <c r="E3902" s="124" t="s">
        <v>953</v>
      </c>
    </row>
    <row r="3903" spans="1:5">
      <c r="A3903" s="122">
        <v>435199</v>
      </c>
      <c r="B3903" s="5">
        <v>14</v>
      </c>
      <c r="C3903" s="123">
        <f t="shared" si="113"/>
        <v>38.888888888888886</v>
      </c>
      <c r="D3903" s="124" t="s">
        <v>955</v>
      </c>
      <c r="E3903" s="124" t="s">
        <v>953</v>
      </c>
    </row>
    <row r="3904" spans="1:5">
      <c r="A3904" s="122">
        <v>435279</v>
      </c>
      <c r="B3904" s="5">
        <v>14</v>
      </c>
      <c r="C3904" s="123">
        <f t="shared" si="113"/>
        <v>38.888888888888886</v>
      </c>
      <c r="D3904" s="124" t="s">
        <v>955</v>
      </c>
      <c r="E3904" s="124" t="s">
        <v>953</v>
      </c>
    </row>
    <row r="3905" spans="1:5">
      <c r="A3905" s="122">
        <v>435292</v>
      </c>
      <c r="B3905" s="5">
        <v>14</v>
      </c>
      <c r="C3905" s="123">
        <f t="shared" si="113"/>
        <v>38.888888888888886</v>
      </c>
      <c r="D3905" s="124" t="s">
        <v>955</v>
      </c>
      <c r="E3905" s="124" t="s">
        <v>953</v>
      </c>
    </row>
    <row r="3906" spans="1:5">
      <c r="A3906" s="122">
        <v>431340</v>
      </c>
      <c r="B3906" s="5">
        <v>13</v>
      </c>
      <c r="C3906" s="123">
        <f t="shared" si="113"/>
        <v>36.111111111111114</v>
      </c>
      <c r="D3906" s="124" t="s">
        <v>955</v>
      </c>
      <c r="E3906" s="124" t="s">
        <v>953</v>
      </c>
    </row>
    <row r="3907" spans="1:5">
      <c r="A3907" s="122">
        <v>431567</v>
      </c>
      <c r="B3907" s="5">
        <v>13</v>
      </c>
      <c r="C3907" s="123">
        <f t="shared" si="113"/>
        <v>36.111111111111114</v>
      </c>
      <c r="D3907" s="124" t="s">
        <v>955</v>
      </c>
      <c r="E3907" s="124" t="s">
        <v>953</v>
      </c>
    </row>
    <row r="3908" spans="1:5">
      <c r="A3908" s="122">
        <v>431595</v>
      </c>
      <c r="B3908" s="5">
        <v>13</v>
      </c>
      <c r="C3908" s="123">
        <f t="shared" si="113"/>
        <v>36.111111111111114</v>
      </c>
      <c r="D3908" s="124" t="s">
        <v>955</v>
      </c>
      <c r="E3908" s="124" t="s">
        <v>953</v>
      </c>
    </row>
    <row r="3909" spans="1:5">
      <c r="A3909" s="122">
        <v>432161</v>
      </c>
      <c r="B3909" s="5">
        <v>13</v>
      </c>
      <c r="C3909" s="123">
        <f t="shared" ref="C3909:C3972" si="114">B3909*100/36</f>
        <v>36.111111111111114</v>
      </c>
      <c r="D3909" s="124" t="s">
        <v>956</v>
      </c>
      <c r="E3909" s="124" t="s">
        <v>953</v>
      </c>
    </row>
    <row r="3910" spans="1:5">
      <c r="A3910" s="122">
        <v>432580</v>
      </c>
      <c r="B3910" s="5">
        <v>13</v>
      </c>
      <c r="C3910" s="123">
        <f t="shared" si="114"/>
        <v>36.111111111111114</v>
      </c>
      <c r="D3910" s="124" t="s">
        <v>956</v>
      </c>
      <c r="E3910" s="124" t="s">
        <v>953</v>
      </c>
    </row>
    <row r="3911" spans="1:5">
      <c r="A3911" s="122">
        <v>432645</v>
      </c>
      <c r="B3911" s="5">
        <v>13</v>
      </c>
      <c r="C3911" s="123">
        <f t="shared" si="114"/>
        <v>36.111111111111114</v>
      </c>
      <c r="D3911" s="124" t="s">
        <v>956</v>
      </c>
      <c r="E3911" s="124" t="s">
        <v>953</v>
      </c>
    </row>
    <row r="3912" spans="1:5">
      <c r="A3912" s="122">
        <v>433195</v>
      </c>
      <c r="B3912" s="5">
        <v>13</v>
      </c>
      <c r="C3912" s="123">
        <f t="shared" si="114"/>
        <v>36.111111111111114</v>
      </c>
      <c r="D3912" s="124" t="s">
        <v>956</v>
      </c>
      <c r="E3912" s="124" t="s">
        <v>953</v>
      </c>
    </row>
    <row r="3913" spans="1:5">
      <c r="A3913" s="122">
        <v>433205</v>
      </c>
      <c r="B3913" s="5">
        <v>13</v>
      </c>
      <c r="C3913" s="123">
        <f t="shared" si="114"/>
        <v>36.111111111111114</v>
      </c>
      <c r="D3913" s="124" t="s">
        <v>956</v>
      </c>
      <c r="E3913" s="124" t="s">
        <v>953</v>
      </c>
    </row>
    <row r="3914" spans="1:5">
      <c r="A3914" s="122">
        <v>433325</v>
      </c>
      <c r="B3914" s="5">
        <v>13</v>
      </c>
      <c r="C3914" s="123">
        <f t="shared" si="114"/>
        <v>36.111111111111114</v>
      </c>
      <c r="D3914" s="124" t="s">
        <v>956</v>
      </c>
      <c r="E3914" s="124" t="s">
        <v>953</v>
      </c>
    </row>
    <row r="3915" spans="1:5">
      <c r="A3915" s="122">
        <v>433369</v>
      </c>
      <c r="B3915" s="5">
        <v>13</v>
      </c>
      <c r="C3915" s="123">
        <f t="shared" si="114"/>
        <v>36.111111111111114</v>
      </c>
      <c r="D3915" s="124" t="s">
        <v>956</v>
      </c>
      <c r="E3915" s="124" t="s">
        <v>953</v>
      </c>
    </row>
    <row r="3916" spans="1:5">
      <c r="A3916" s="122">
        <v>433539</v>
      </c>
      <c r="B3916" s="5">
        <v>13</v>
      </c>
      <c r="C3916" s="123">
        <f t="shared" si="114"/>
        <v>36.111111111111114</v>
      </c>
      <c r="D3916" s="124" t="s">
        <v>956</v>
      </c>
      <c r="E3916" s="124" t="s">
        <v>953</v>
      </c>
    </row>
    <row r="3917" spans="1:5">
      <c r="A3917" s="122">
        <v>433635</v>
      </c>
      <c r="B3917" s="5">
        <v>13</v>
      </c>
      <c r="C3917" s="123">
        <f t="shared" si="114"/>
        <v>36.111111111111114</v>
      </c>
      <c r="D3917" s="124" t="s">
        <v>956</v>
      </c>
      <c r="E3917" s="124" t="s">
        <v>953</v>
      </c>
    </row>
    <row r="3918" spans="1:5">
      <c r="A3918" s="122">
        <v>433703</v>
      </c>
      <c r="B3918" s="5">
        <v>13</v>
      </c>
      <c r="C3918" s="123">
        <f t="shared" si="114"/>
        <v>36.111111111111114</v>
      </c>
      <c r="D3918" s="124" t="s">
        <v>956</v>
      </c>
      <c r="E3918" s="124" t="s">
        <v>953</v>
      </c>
    </row>
    <row r="3919" spans="1:5">
      <c r="A3919" s="122">
        <v>433773</v>
      </c>
      <c r="B3919" s="5">
        <v>13</v>
      </c>
      <c r="C3919" s="123">
        <f t="shared" si="114"/>
        <v>36.111111111111114</v>
      </c>
      <c r="D3919" s="124" t="s">
        <v>956</v>
      </c>
      <c r="E3919" s="124" t="s">
        <v>953</v>
      </c>
    </row>
    <row r="3920" spans="1:5">
      <c r="A3920" s="122">
        <v>434612</v>
      </c>
      <c r="B3920" s="5">
        <v>13</v>
      </c>
      <c r="C3920" s="123">
        <f t="shared" si="114"/>
        <v>36.111111111111114</v>
      </c>
      <c r="D3920" s="124" t="s">
        <v>956</v>
      </c>
      <c r="E3920" s="124" t="s">
        <v>953</v>
      </c>
    </row>
    <row r="3921" spans="1:5">
      <c r="A3921" s="122">
        <v>434690</v>
      </c>
      <c r="B3921" s="5">
        <v>13</v>
      </c>
      <c r="C3921" s="123">
        <f t="shared" si="114"/>
        <v>36.111111111111114</v>
      </c>
      <c r="D3921" s="124" t="s">
        <v>956</v>
      </c>
      <c r="E3921" s="124" t="s">
        <v>953</v>
      </c>
    </row>
    <row r="3922" spans="1:5">
      <c r="A3922" s="122">
        <v>434738</v>
      </c>
      <c r="B3922" s="5">
        <v>13</v>
      </c>
      <c r="C3922" s="123">
        <f t="shared" si="114"/>
        <v>36.111111111111114</v>
      </c>
      <c r="D3922" s="124" t="s">
        <v>956</v>
      </c>
      <c r="E3922" s="124" t="s">
        <v>953</v>
      </c>
    </row>
    <row r="3923" spans="1:5">
      <c r="A3923" s="122">
        <v>434751</v>
      </c>
      <c r="B3923" s="5">
        <v>13</v>
      </c>
      <c r="C3923" s="123">
        <f t="shared" si="114"/>
        <v>36.111111111111114</v>
      </c>
      <c r="D3923" s="124" t="s">
        <v>956</v>
      </c>
      <c r="E3923" s="124" t="s">
        <v>953</v>
      </c>
    </row>
    <row r="3924" spans="1:5">
      <c r="A3924" s="122">
        <v>434862</v>
      </c>
      <c r="B3924" s="5">
        <v>13</v>
      </c>
      <c r="C3924" s="123">
        <f t="shared" si="114"/>
        <v>36.111111111111114</v>
      </c>
      <c r="D3924" s="124" t="s">
        <v>956</v>
      </c>
      <c r="E3924" s="124" t="s">
        <v>953</v>
      </c>
    </row>
    <row r="3925" spans="1:5">
      <c r="A3925" s="122">
        <v>435014</v>
      </c>
      <c r="B3925" s="5">
        <v>13</v>
      </c>
      <c r="C3925" s="123">
        <f t="shared" si="114"/>
        <v>36.111111111111114</v>
      </c>
      <c r="D3925" s="124" t="s">
        <v>956</v>
      </c>
      <c r="E3925" s="124" t="s">
        <v>953</v>
      </c>
    </row>
    <row r="3926" spans="1:5">
      <c r="A3926" s="122">
        <v>431217</v>
      </c>
      <c r="B3926" s="5">
        <v>12</v>
      </c>
      <c r="C3926" s="123">
        <f t="shared" si="114"/>
        <v>33.333333333333336</v>
      </c>
      <c r="D3926" s="124" t="s">
        <v>956</v>
      </c>
      <c r="E3926" s="124" t="s">
        <v>953</v>
      </c>
    </row>
    <row r="3927" spans="1:5">
      <c r="A3927" s="122">
        <v>431310</v>
      </c>
      <c r="B3927" s="5">
        <v>12</v>
      </c>
      <c r="C3927" s="123">
        <f t="shared" si="114"/>
        <v>33.333333333333336</v>
      </c>
      <c r="D3927" s="124" t="s">
        <v>956</v>
      </c>
      <c r="E3927" s="124" t="s">
        <v>953</v>
      </c>
    </row>
    <row r="3928" spans="1:5">
      <c r="A3928" s="122">
        <v>431522</v>
      </c>
      <c r="B3928" s="5">
        <v>12</v>
      </c>
      <c r="C3928" s="123">
        <f t="shared" si="114"/>
        <v>33.333333333333336</v>
      </c>
      <c r="D3928" s="124" t="s">
        <v>956</v>
      </c>
      <c r="E3928" s="124" t="s">
        <v>953</v>
      </c>
    </row>
    <row r="3929" spans="1:5">
      <c r="A3929" s="122">
        <v>431571</v>
      </c>
      <c r="B3929" s="5">
        <v>12</v>
      </c>
      <c r="C3929" s="123">
        <f t="shared" si="114"/>
        <v>33.333333333333336</v>
      </c>
      <c r="D3929" s="124" t="s">
        <v>956</v>
      </c>
      <c r="E3929" s="124" t="s">
        <v>953</v>
      </c>
    </row>
    <row r="3930" spans="1:5">
      <c r="A3930" s="122">
        <v>431585</v>
      </c>
      <c r="B3930" s="5">
        <v>12</v>
      </c>
      <c r="C3930" s="123">
        <f t="shared" si="114"/>
        <v>33.333333333333336</v>
      </c>
      <c r="D3930" s="124" t="s">
        <v>956</v>
      </c>
      <c r="E3930" s="124" t="s">
        <v>953</v>
      </c>
    </row>
    <row r="3931" spans="1:5">
      <c r="A3931" s="122">
        <v>431654</v>
      </c>
      <c r="B3931" s="5">
        <v>12</v>
      </c>
      <c r="C3931" s="123">
        <f t="shared" si="114"/>
        <v>33.333333333333336</v>
      </c>
      <c r="D3931" s="124" t="s">
        <v>956</v>
      </c>
      <c r="E3931" s="124" t="s">
        <v>953</v>
      </c>
    </row>
    <row r="3932" spans="1:5">
      <c r="A3932" s="122">
        <v>431674</v>
      </c>
      <c r="B3932" s="5">
        <v>12</v>
      </c>
      <c r="C3932" s="123">
        <f t="shared" si="114"/>
        <v>33.333333333333336</v>
      </c>
      <c r="D3932" s="124" t="s">
        <v>956</v>
      </c>
      <c r="E3932" s="124" t="s">
        <v>953</v>
      </c>
    </row>
    <row r="3933" spans="1:5">
      <c r="A3933" s="122">
        <v>431948</v>
      </c>
      <c r="B3933" s="5">
        <v>12</v>
      </c>
      <c r="C3933" s="123">
        <f t="shared" si="114"/>
        <v>33.333333333333336</v>
      </c>
      <c r="D3933" s="124" t="s">
        <v>956</v>
      </c>
      <c r="E3933" s="124" t="s">
        <v>953</v>
      </c>
    </row>
    <row r="3934" spans="1:5">
      <c r="A3934" s="122">
        <v>432734</v>
      </c>
      <c r="B3934" s="5">
        <v>12</v>
      </c>
      <c r="C3934" s="123">
        <f t="shared" si="114"/>
        <v>33.333333333333336</v>
      </c>
      <c r="D3934" s="124" t="s">
        <v>956</v>
      </c>
      <c r="E3934" s="124" t="s">
        <v>953</v>
      </c>
    </row>
    <row r="3935" spans="1:5">
      <c r="A3935" s="122">
        <v>433040</v>
      </c>
      <c r="B3935" s="5">
        <v>12</v>
      </c>
      <c r="C3935" s="123">
        <f t="shared" si="114"/>
        <v>33.333333333333336</v>
      </c>
      <c r="D3935" s="124" t="s">
        <v>956</v>
      </c>
      <c r="E3935" s="124" t="s">
        <v>953</v>
      </c>
    </row>
    <row r="3936" spans="1:5">
      <c r="A3936" s="122">
        <v>433279</v>
      </c>
      <c r="B3936" s="5">
        <v>12</v>
      </c>
      <c r="C3936" s="123">
        <f t="shared" si="114"/>
        <v>33.333333333333336</v>
      </c>
      <c r="D3936" s="124" t="s">
        <v>956</v>
      </c>
      <c r="E3936" s="124" t="s">
        <v>953</v>
      </c>
    </row>
    <row r="3937" spans="1:5">
      <c r="A3937" s="122">
        <v>433398</v>
      </c>
      <c r="B3937" s="5">
        <v>12</v>
      </c>
      <c r="C3937" s="123">
        <f t="shared" si="114"/>
        <v>33.333333333333336</v>
      </c>
      <c r="D3937" s="124" t="s">
        <v>956</v>
      </c>
      <c r="E3937" s="124" t="s">
        <v>953</v>
      </c>
    </row>
    <row r="3938" spans="1:5">
      <c r="A3938" s="122">
        <v>433485</v>
      </c>
      <c r="B3938" s="5">
        <v>12</v>
      </c>
      <c r="C3938" s="123">
        <f t="shared" si="114"/>
        <v>33.333333333333336</v>
      </c>
      <c r="D3938" s="124" t="s">
        <v>956</v>
      </c>
      <c r="E3938" s="124" t="s">
        <v>953</v>
      </c>
    </row>
    <row r="3939" spans="1:5">
      <c r="A3939" s="122">
        <v>433667</v>
      </c>
      <c r="B3939" s="5">
        <v>12</v>
      </c>
      <c r="C3939" s="123">
        <f t="shared" si="114"/>
        <v>33.333333333333336</v>
      </c>
      <c r="D3939" s="124" t="s">
        <v>956</v>
      </c>
      <c r="E3939" s="124" t="s">
        <v>953</v>
      </c>
    </row>
    <row r="3940" spans="1:5">
      <c r="A3940" s="122">
        <v>433843</v>
      </c>
      <c r="B3940" s="5">
        <v>12</v>
      </c>
      <c r="C3940" s="123">
        <f t="shared" si="114"/>
        <v>33.333333333333336</v>
      </c>
      <c r="D3940" s="124" t="s">
        <v>956</v>
      </c>
      <c r="E3940" s="124" t="s">
        <v>953</v>
      </c>
    </row>
    <row r="3941" spans="1:5">
      <c r="A3941" s="122">
        <v>433853</v>
      </c>
      <c r="B3941" s="5">
        <v>12</v>
      </c>
      <c r="C3941" s="123">
        <f t="shared" si="114"/>
        <v>33.333333333333336</v>
      </c>
      <c r="D3941" s="124" t="s">
        <v>956</v>
      </c>
      <c r="E3941" s="124" t="s">
        <v>953</v>
      </c>
    </row>
    <row r="3942" spans="1:5">
      <c r="A3942" s="122">
        <v>433915</v>
      </c>
      <c r="B3942" s="5">
        <v>12</v>
      </c>
      <c r="C3942" s="123">
        <f t="shared" si="114"/>
        <v>33.333333333333336</v>
      </c>
      <c r="D3942" s="124" t="s">
        <v>956</v>
      </c>
      <c r="E3942" s="124" t="s">
        <v>953</v>
      </c>
    </row>
    <row r="3943" spans="1:5">
      <c r="A3943" s="122">
        <v>433977</v>
      </c>
      <c r="B3943" s="5">
        <v>12</v>
      </c>
      <c r="C3943" s="123">
        <f t="shared" si="114"/>
        <v>33.333333333333336</v>
      </c>
      <c r="D3943" s="124" t="s">
        <v>956</v>
      </c>
      <c r="E3943" s="124" t="s">
        <v>953</v>
      </c>
    </row>
    <row r="3944" spans="1:5">
      <c r="A3944" s="122">
        <v>433998</v>
      </c>
      <c r="B3944" s="5">
        <v>12</v>
      </c>
      <c r="C3944" s="123">
        <f t="shared" si="114"/>
        <v>33.333333333333336</v>
      </c>
      <c r="D3944" s="124" t="s">
        <v>956</v>
      </c>
      <c r="E3944" s="124" t="s">
        <v>953</v>
      </c>
    </row>
    <row r="3945" spans="1:5">
      <c r="A3945" s="122">
        <v>434136</v>
      </c>
      <c r="B3945" s="5">
        <v>12</v>
      </c>
      <c r="C3945" s="123">
        <f t="shared" si="114"/>
        <v>33.333333333333336</v>
      </c>
      <c r="D3945" s="124" t="s">
        <v>956</v>
      </c>
      <c r="E3945" s="124" t="s">
        <v>953</v>
      </c>
    </row>
    <row r="3946" spans="1:5">
      <c r="A3946" s="122">
        <v>434267</v>
      </c>
      <c r="B3946" s="5">
        <v>12</v>
      </c>
      <c r="C3946" s="123">
        <f t="shared" si="114"/>
        <v>33.333333333333336</v>
      </c>
      <c r="D3946" s="124" t="s">
        <v>956</v>
      </c>
      <c r="E3946" s="124" t="s">
        <v>953</v>
      </c>
    </row>
    <row r="3947" spans="1:5">
      <c r="A3947" s="122">
        <v>434878</v>
      </c>
      <c r="B3947" s="5">
        <v>12</v>
      </c>
      <c r="C3947" s="123">
        <f t="shared" si="114"/>
        <v>33.333333333333336</v>
      </c>
      <c r="D3947" s="124" t="s">
        <v>956</v>
      </c>
      <c r="E3947" s="124" t="s">
        <v>953</v>
      </c>
    </row>
    <row r="3948" spans="1:5">
      <c r="A3948" s="122">
        <v>434980</v>
      </c>
      <c r="B3948" s="5">
        <v>12</v>
      </c>
      <c r="C3948" s="123">
        <f t="shared" si="114"/>
        <v>33.333333333333336</v>
      </c>
      <c r="D3948" s="124" t="s">
        <v>956</v>
      </c>
      <c r="E3948" s="124" t="s">
        <v>953</v>
      </c>
    </row>
    <row r="3949" spans="1:5">
      <c r="A3949" s="122">
        <v>434981</v>
      </c>
      <c r="B3949" s="5">
        <v>12</v>
      </c>
      <c r="C3949" s="123">
        <f t="shared" si="114"/>
        <v>33.333333333333336</v>
      </c>
      <c r="D3949" s="124" t="s">
        <v>956</v>
      </c>
      <c r="E3949" s="124" t="s">
        <v>953</v>
      </c>
    </row>
    <row r="3950" spans="1:5">
      <c r="A3950" s="122">
        <v>435065</v>
      </c>
      <c r="B3950" s="5">
        <v>12</v>
      </c>
      <c r="C3950" s="123">
        <f t="shared" si="114"/>
        <v>33.333333333333336</v>
      </c>
      <c r="D3950" s="124" t="s">
        <v>956</v>
      </c>
      <c r="E3950" s="124" t="s">
        <v>953</v>
      </c>
    </row>
    <row r="3951" spans="1:5">
      <c r="A3951" s="122">
        <v>435180</v>
      </c>
      <c r="B3951" s="5">
        <v>12</v>
      </c>
      <c r="C3951" s="123">
        <f t="shared" si="114"/>
        <v>33.333333333333336</v>
      </c>
      <c r="D3951" s="124" t="s">
        <v>956</v>
      </c>
      <c r="E3951" s="124" t="s">
        <v>953</v>
      </c>
    </row>
    <row r="3952" spans="1:5">
      <c r="A3952" s="122">
        <v>435310</v>
      </c>
      <c r="B3952" s="5">
        <v>12</v>
      </c>
      <c r="C3952" s="123">
        <f t="shared" si="114"/>
        <v>33.333333333333336</v>
      </c>
      <c r="D3952" s="124" t="s">
        <v>956</v>
      </c>
      <c r="E3952" s="124" t="s">
        <v>953</v>
      </c>
    </row>
    <row r="3953" spans="1:5">
      <c r="A3953" s="122">
        <v>431367</v>
      </c>
      <c r="B3953" s="5">
        <v>11</v>
      </c>
      <c r="C3953" s="123">
        <f t="shared" si="114"/>
        <v>30.555555555555557</v>
      </c>
      <c r="D3953" s="124" t="s">
        <v>956</v>
      </c>
      <c r="E3953" s="124" t="s">
        <v>953</v>
      </c>
    </row>
    <row r="3954" spans="1:5">
      <c r="A3954" s="122">
        <v>431492</v>
      </c>
      <c r="B3954" s="5">
        <v>11</v>
      </c>
      <c r="C3954" s="123">
        <f t="shared" si="114"/>
        <v>30.555555555555557</v>
      </c>
      <c r="D3954" s="124" t="s">
        <v>956</v>
      </c>
      <c r="E3954" s="124" t="s">
        <v>953</v>
      </c>
    </row>
    <row r="3955" spans="1:5">
      <c r="A3955" s="122">
        <v>431526</v>
      </c>
      <c r="B3955" s="5">
        <v>11</v>
      </c>
      <c r="C3955" s="123">
        <f t="shared" si="114"/>
        <v>30.555555555555557</v>
      </c>
      <c r="D3955" s="124" t="s">
        <v>956</v>
      </c>
      <c r="E3955" s="124" t="s">
        <v>953</v>
      </c>
    </row>
    <row r="3956" spans="1:5">
      <c r="A3956" s="122">
        <v>431812</v>
      </c>
      <c r="B3956" s="5">
        <v>11</v>
      </c>
      <c r="C3956" s="123">
        <f t="shared" si="114"/>
        <v>30.555555555555557</v>
      </c>
      <c r="D3956" s="124" t="s">
        <v>956</v>
      </c>
      <c r="E3956" s="124" t="s">
        <v>953</v>
      </c>
    </row>
    <row r="3957" spans="1:5">
      <c r="A3957" s="122">
        <v>431868</v>
      </c>
      <c r="B3957" s="5">
        <v>11</v>
      </c>
      <c r="C3957" s="123">
        <f t="shared" si="114"/>
        <v>30.555555555555557</v>
      </c>
      <c r="D3957" s="124" t="s">
        <v>956</v>
      </c>
      <c r="E3957" s="124" t="s">
        <v>953</v>
      </c>
    </row>
    <row r="3958" spans="1:5">
      <c r="A3958" s="122">
        <v>432818</v>
      </c>
      <c r="B3958" s="5">
        <v>11</v>
      </c>
      <c r="C3958" s="123">
        <f t="shared" si="114"/>
        <v>30.555555555555557</v>
      </c>
      <c r="D3958" s="124" t="s">
        <v>956</v>
      </c>
      <c r="E3958" s="124" t="s">
        <v>953</v>
      </c>
    </row>
    <row r="3959" spans="1:5">
      <c r="A3959" s="122">
        <v>432966</v>
      </c>
      <c r="B3959" s="5">
        <v>11</v>
      </c>
      <c r="C3959" s="123">
        <f t="shared" si="114"/>
        <v>30.555555555555557</v>
      </c>
      <c r="D3959" s="124" t="s">
        <v>956</v>
      </c>
      <c r="E3959" s="124" t="s">
        <v>953</v>
      </c>
    </row>
    <row r="3960" spans="1:5">
      <c r="A3960" s="122">
        <v>432984</v>
      </c>
      <c r="B3960" s="5">
        <v>11</v>
      </c>
      <c r="C3960" s="123">
        <f t="shared" si="114"/>
        <v>30.555555555555557</v>
      </c>
      <c r="D3960" s="124" t="s">
        <v>956</v>
      </c>
      <c r="E3960" s="124" t="s">
        <v>953</v>
      </c>
    </row>
    <row r="3961" spans="1:5">
      <c r="A3961" s="122">
        <v>433382</v>
      </c>
      <c r="B3961" s="5">
        <v>11</v>
      </c>
      <c r="C3961" s="123">
        <f t="shared" si="114"/>
        <v>30.555555555555557</v>
      </c>
      <c r="D3961" s="124" t="s">
        <v>956</v>
      </c>
      <c r="E3961" s="124" t="s">
        <v>953</v>
      </c>
    </row>
    <row r="3962" spans="1:5">
      <c r="A3962" s="122">
        <v>433619</v>
      </c>
      <c r="B3962" s="5">
        <v>11</v>
      </c>
      <c r="C3962" s="123">
        <f t="shared" si="114"/>
        <v>30.555555555555557</v>
      </c>
      <c r="D3962" s="124" t="s">
        <v>956</v>
      </c>
      <c r="E3962" s="124" t="s">
        <v>953</v>
      </c>
    </row>
    <row r="3963" spans="1:5">
      <c r="A3963" s="122">
        <v>433983</v>
      </c>
      <c r="B3963" s="5">
        <v>11</v>
      </c>
      <c r="C3963" s="123">
        <f t="shared" si="114"/>
        <v>30.555555555555557</v>
      </c>
      <c r="D3963" s="124" t="s">
        <v>956</v>
      </c>
      <c r="E3963" s="124" t="s">
        <v>953</v>
      </c>
    </row>
    <row r="3964" spans="1:5">
      <c r="A3964" s="122">
        <v>434225</v>
      </c>
      <c r="B3964" s="5">
        <v>11</v>
      </c>
      <c r="C3964" s="123">
        <f t="shared" si="114"/>
        <v>30.555555555555557</v>
      </c>
      <c r="D3964" s="124" t="s">
        <v>956</v>
      </c>
      <c r="E3964" s="124" t="s">
        <v>953</v>
      </c>
    </row>
    <row r="3965" spans="1:5">
      <c r="A3965" s="122">
        <v>434275</v>
      </c>
      <c r="B3965" s="5">
        <v>11</v>
      </c>
      <c r="C3965" s="123">
        <f t="shared" si="114"/>
        <v>30.555555555555557</v>
      </c>
      <c r="D3965" s="124" t="s">
        <v>956</v>
      </c>
      <c r="E3965" s="124" t="s">
        <v>953</v>
      </c>
    </row>
    <row r="3966" spans="1:5">
      <c r="A3966" s="122">
        <v>434830</v>
      </c>
      <c r="B3966" s="5">
        <v>11</v>
      </c>
      <c r="C3966" s="123">
        <f t="shared" si="114"/>
        <v>30.555555555555557</v>
      </c>
      <c r="D3966" s="124" t="s">
        <v>956</v>
      </c>
      <c r="E3966" s="124" t="s">
        <v>953</v>
      </c>
    </row>
    <row r="3967" spans="1:5">
      <c r="A3967" s="122">
        <v>434933</v>
      </c>
      <c r="B3967" s="5">
        <v>11</v>
      </c>
      <c r="C3967" s="123">
        <f t="shared" si="114"/>
        <v>30.555555555555557</v>
      </c>
      <c r="D3967" s="124" t="s">
        <v>956</v>
      </c>
      <c r="E3967" s="124" t="s">
        <v>953</v>
      </c>
    </row>
    <row r="3968" spans="1:5">
      <c r="A3968" s="122">
        <v>435057</v>
      </c>
      <c r="B3968" s="5">
        <v>11</v>
      </c>
      <c r="C3968" s="123">
        <f t="shared" si="114"/>
        <v>30.555555555555557</v>
      </c>
      <c r="D3968" s="124" t="s">
        <v>956</v>
      </c>
      <c r="E3968" s="124" t="s">
        <v>953</v>
      </c>
    </row>
    <row r="3969" spans="1:5">
      <c r="A3969" s="122">
        <v>435291</v>
      </c>
      <c r="B3969" s="5">
        <v>11</v>
      </c>
      <c r="C3969" s="123">
        <f t="shared" si="114"/>
        <v>30.555555555555557</v>
      </c>
      <c r="D3969" s="124" t="s">
        <v>956</v>
      </c>
      <c r="E3969" s="124" t="s">
        <v>953</v>
      </c>
    </row>
    <row r="3970" spans="1:5">
      <c r="A3970" s="122">
        <v>431341</v>
      </c>
      <c r="B3970" s="5">
        <v>10</v>
      </c>
      <c r="C3970" s="123">
        <f t="shared" si="114"/>
        <v>27.777777777777779</v>
      </c>
      <c r="D3970" s="124" t="s">
        <v>956</v>
      </c>
      <c r="E3970" s="124" t="s">
        <v>953</v>
      </c>
    </row>
    <row r="3971" spans="1:5">
      <c r="A3971" s="122">
        <v>431410</v>
      </c>
      <c r="B3971" s="5">
        <v>10</v>
      </c>
      <c r="C3971" s="123">
        <f t="shared" si="114"/>
        <v>27.777777777777779</v>
      </c>
      <c r="D3971" s="124" t="s">
        <v>956</v>
      </c>
      <c r="E3971" s="124" t="s">
        <v>953</v>
      </c>
    </row>
    <row r="3972" spans="1:5">
      <c r="A3972" s="122">
        <v>432076</v>
      </c>
      <c r="B3972" s="5">
        <v>10</v>
      </c>
      <c r="C3972" s="123">
        <f t="shared" si="114"/>
        <v>27.777777777777779</v>
      </c>
      <c r="D3972" s="124" t="s">
        <v>956</v>
      </c>
      <c r="E3972" s="124" t="s">
        <v>953</v>
      </c>
    </row>
    <row r="3973" spans="1:5">
      <c r="A3973" s="122">
        <v>432468</v>
      </c>
      <c r="B3973" s="5">
        <v>10</v>
      </c>
      <c r="C3973" s="123">
        <f t="shared" ref="C3973:C4036" si="115">B3973*100/36</f>
        <v>27.777777777777779</v>
      </c>
      <c r="D3973" s="124" t="s">
        <v>960</v>
      </c>
      <c r="E3973" s="124" t="s">
        <v>953</v>
      </c>
    </row>
    <row r="3974" spans="1:5">
      <c r="A3974" s="122">
        <v>432648</v>
      </c>
      <c r="B3974" s="5">
        <v>10</v>
      </c>
      <c r="C3974" s="123">
        <f t="shared" si="115"/>
        <v>27.777777777777779</v>
      </c>
      <c r="D3974" s="124" t="s">
        <v>953</v>
      </c>
      <c r="E3974" s="124" t="s">
        <v>953</v>
      </c>
    </row>
    <row r="3975" spans="1:5">
      <c r="A3975" s="122">
        <v>432712</v>
      </c>
      <c r="B3975" s="5">
        <v>10</v>
      </c>
      <c r="C3975" s="123">
        <f t="shared" si="115"/>
        <v>27.777777777777779</v>
      </c>
      <c r="D3975" s="124" t="s">
        <v>953</v>
      </c>
      <c r="E3975" s="124" t="s">
        <v>953</v>
      </c>
    </row>
    <row r="3976" spans="1:5">
      <c r="A3976" s="122">
        <v>432933</v>
      </c>
      <c r="B3976" s="5">
        <v>10</v>
      </c>
      <c r="C3976" s="123">
        <f t="shared" si="115"/>
        <v>27.777777777777779</v>
      </c>
      <c r="D3976" s="124" t="s">
        <v>953</v>
      </c>
      <c r="E3976" s="124" t="s">
        <v>953</v>
      </c>
    </row>
    <row r="3977" spans="1:5">
      <c r="A3977" s="122">
        <v>433089</v>
      </c>
      <c r="B3977" s="5">
        <v>10</v>
      </c>
      <c r="C3977" s="123">
        <f t="shared" si="115"/>
        <v>27.777777777777779</v>
      </c>
      <c r="D3977" s="124" t="s">
        <v>953</v>
      </c>
      <c r="E3977" s="124" t="s">
        <v>953</v>
      </c>
    </row>
    <row r="3978" spans="1:5">
      <c r="A3978" s="122">
        <v>433094</v>
      </c>
      <c r="B3978" s="5">
        <v>10</v>
      </c>
      <c r="C3978" s="123">
        <f t="shared" si="115"/>
        <v>27.777777777777779</v>
      </c>
      <c r="D3978" s="124" t="s">
        <v>953</v>
      </c>
      <c r="E3978" s="124" t="s">
        <v>953</v>
      </c>
    </row>
    <row r="3979" spans="1:5">
      <c r="A3979" s="122">
        <v>433943</v>
      </c>
      <c r="B3979" s="5">
        <v>10</v>
      </c>
      <c r="C3979" s="123">
        <f t="shared" si="115"/>
        <v>27.777777777777779</v>
      </c>
      <c r="D3979" s="124" t="s">
        <v>953</v>
      </c>
      <c r="E3979" s="124" t="s">
        <v>953</v>
      </c>
    </row>
    <row r="3980" spans="1:5">
      <c r="A3980" s="122">
        <v>434049</v>
      </c>
      <c r="B3980" s="5">
        <v>10</v>
      </c>
      <c r="C3980" s="123">
        <f t="shared" si="115"/>
        <v>27.777777777777779</v>
      </c>
      <c r="D3980" s="124" t="s">
        <v>953</v>
      </c>
      <c r="E3980" s="124" t="s">
        <v>953</v>
      </c>
    </row>
    <row r="3981" spans="1:5">
      <c r="A3981" s="122">
        <v>434624</v>
      </c>
      <c r="B3981" s="5">
        <v>10</v>
      </c>
      <c r="C3981" s="123">
        <f t="shared" si="115"/>
        <v>27.777777777777779</v>
      </c>
      <c r="D3981" s="124" t="s">
        <v>953</v>
      </c>
      <c r="E3981" s="124" t="s">
        <v>953</v>
      </c>
    </row>
    <row r="3982" spans="1:5">
      <c r="A3982" s="122">
        <v>435162</v>
      </c>
      <c r="B3982" s="5">
        <v>10</v>
      </c>
      <c r="C3982" s="123">
        <f t="shared" si="115"/>
        <v>27.777777777777779</v>
      </c>
      <c r="D3982" s="124" t="s">
        <v>953</v>
      </c>
      <c r="E3982" s="124" t="s">
        <v>953</v>
      </c>
    </row>
    <row r="3983" spans="1:5">
      <c r="A3983" s="122">
        <v>435250</v>
      </c>
      <c r="B3983" s="5">
        <v>10</v>
      </c>
      <c r="C3983" s="123">
        <f t="shared" si="115"/>
        <v>27.777777777777779</v>
      </c>
      <c r="D3983" s="124" t="s">
        <v>953</v>
      </c>
      <c r="E3983" s="124" t="s">
        <v>953</v>
      </c>
    </row>
    <row r="3984" spans="1:5">
      <c r="A3984" s="122">
        <v>431243</v>
      </c>
      <c r="B3984" s="5">
        <v>9</v>
      </c>
      <c r="C3984" s="123">
        <f t="shared" si="115"/>
        <v>25</v>
      </c>
      <c r="D3984" s="124" t="s">
        <v>953</v>
      </c>
      <c r="E3984" s="124" t="s">
        <v>953</v>
      </c>
    </row>
    <row r="3985" spans="1:5">
      <c r="A3985" s="122">
        <v>431525</v>
      </c>
      <c r="B3985" s="5">
        <v>9</v>
      </c>
      <c r="C3985" s="123">
        <f t="shared" si="115"/>
        <v>25</v>
      </c>
      <c r="D3985" s="124" t="s">
        <v>953</v>
      </c>
      <c r="E3985" s="124" t="s">
        <v>953</v>
      </c>
    </row>
    <row r="3986" spans="1:5">
      <c r="A3986" s="122">
        <v>431805</v>
      </c>
      <c r="B3986" s="5">
        <v>9</v>
      </c>
      <c r="C3986" s="123">
        <f t="shared" si="115"/>
        <v>25</v>
      </c>
      <c r="D3986" s="124" t="s">
        <v>953</v>
      </c>
      <c r="E3986" s="124" t="s">
        <v>953</v>
      </c>
    </row>
    <row r="3987" spans="1:5">
      <c r="A3987" s="122">
        <v>431981</v>
      </c>
      <c r="B3987" s="5">
        <v>9</v>
      </c>
      <c r="C3987" s="123">
        <f t="shared" si="115"/>
        <v>25</v>
      </c>
      <c r="D3987" s="124" t="s">
        <v>953</v>
      </c>
      <c r="E3987" s="124" t="s">
        <v>953</v>
      </c>
    </row>
    <row r="3988" spans="1:5">
      <c r="A3988" s="122">
        <v>432110</v>
      </c>
      <c r="B3988" s="5">
        <v>9</v>
      </c>
      <c r="C3988" s="123">
        <f t="shared" si="115"/>
        <v>25</v>
      </c>
      <c r="D3988" s="124" t="s">
        <v>953</v>
      </c>
      <c r="E3988" s="124" t="s">
        <v>953</v>
      </c>
    </row>
    <row r="3989" spans="1:5">
      <c r="A3989" s="122">
        <v>432363</v>
      </c>
      <c r="B3989" s="5">
        <v>9</v>
      </c>
      <c r="C3989" s="123">
        <f t="shared" si="115"/>
        <v>25</v>
      </c>
      <c r="D3989" s="124" t="s">
        <v>953</v>
      </c>
      <c r="E3989" s="124" t="s">
        <v>953</v>
      </c>
    </row>
    <row r="3990" spans="1:5">
      <c r="A3990" s="122">
        <v>432419</v>
      </c>
      <c r="B3990" s="5">
        <v>9</v>
      </c>
      <c r="C3990" s="123">
        <f t="shared" si="115"/>
        <v>25</v>
      </c>
      <c r="D3990" s="124" t="s">
        <v>953</v>
      </c>
      <c r="E3990" s="124" t="s">
        <v>953</v>
      </c>
    </row>
    <row r="3991" spans="1:5">
      <c r="A3991" s="122">
        <v>432884</v>
      </c>
      <c r="B3991" s="5">
        <v>9</v>
      </c>
      <c r="C3991" s="123">
        <f t="shared" si="115"/>
        <v>25</v>
      </c>
      <c r="D3991" s="124" t="s">
        <v>953</v>
      </c>
      <c r="E3991" s="124" t="s">
        <v>953</v>
      </c>
    </row>
    <row r="3992" spans="1:5">
      <c r="A3992" s="122">
        <v>432905</v>
      </c>
      <c r="B3992" s="5">
        <v>9</v>
      </c>
      <c r="C3992" s="123">
        <f t="shared" si="115"/>
        <v>25</v>
      </c>
      <c r="D3992" s="124" t="s">
        <v>953</v>
      </c>
      <c r="E3992" s="124" t="s">
        <v>953</v>
      </c>
    </row>
    <row r="3993" spans="1:5">
      <c r="A3993" s="122">
        <v>433864</v>
      </c>
      <c r="B3993" s="5">
        <v>9</v>
      </c>
      <c r="C3993" s="123">
        <f t="shared" si="115"/>
        <v>25</v>
      </c>
      <c r="D3993" s="124" t="s">
        <v>953</v>
      </c>
      <c r="E3993" s="124" t="s">
        <v>953</v>
      </c>
    </row>
    <row r="3994" spans="1:5">
      <c r="A3994" s="122">
        <v>433913</v>
      </c>
      <c r="B3994" s="5">
        <v>9</v>
      </c>
      <c r="C3994" s="123">
        <f t="shared" si="115"/>
        <v>25</v>
      </c>
      <c r="D3994" s="124" t="s">
        <v>953</v>
      </c>
      <c r="E3994" s="124" t="s">
        <v>953</v>
      </c>
    </row>
    <row r="3995" spans="1:5">
      <c r="A3995" s="122">
        <v>434320</v>
      </c>
      <c r="B3995" s="5">
        <v>9</v>
      </c>
      <c r="C3995" s="123">
        <f t="shared" si="115"/>
        <v>25</v>
      </c>
      <c r="D3995" s="124" t="s">
        <v>953</v>
      </c>
      <c r="E3995" s="124" t="s">
        <v>953</v>
      </c>
    </row>
    <row r="3996" spans="1:5">
      <c r="A3996" s="122">
        <v>434796</v>
      </c>
      <c r="B3996" s="5">
        <v>9</v>
      </c>
      <c r="C3996" s="123">
        <f t="shared" si="115"/>
        <v>25</v>
      </c>
      <c r="D3996" s="124" t="s">
        <v>953</v>
      </c>
      <c r="E3996" s="124" t="s">
        <v>953</v>
      </c>
    </row>
    <row r="3997" spans="1:5">
      <c r="A3997" s="122">
        <v>435086</v>
      </c>
      <c r="B3997" s="5">
        <v>9</v>
      </c>
      <c r="C3997" s="123">
        <f t="shared" si="115"/>
        <v>25</v>
      </c>
      <c r="D3997" s="124" t="s">
        <v>953</v>
      </c>
      <c r="E3997" s="124" t="s">
        <v>953</v>
      </c>
    </row>
    <row r="3998" spans="1:5">
      <c r="A3998" s="122">
        <v>435297</v>
      </c>
      <c r="B3998" s="5">
        <v>9</v>
      </c>
      <c r="C3998" s="123">
        <f t="shared" si="115"/>
        <v>25</v>
      </c>
      <c r="D3998" s="124" t="s">
        <v>953</v>
      </c>
      <c r="E3998" s="124" t="s">
        <v>953</v>
      </c>
    </row>
    <row r="3999" spans="1:5">
      <c r="A3999" s="122">
        <v>431178</v>
      </c>
      <c r="B3999" s="5">
        <v>8</v>
      </c>
      <c r="C3999" s="123">
        <f t="shared" si="115"/>
        <v>22.222222222222221</v>
      </c>
      <c r="D3999" s="124" t="s">
        <v>953</v>
      </c>
      <c r="E3999" s="124" t="s">
        <v>953</v>
      </c>
    </row>
    <row r="4000" spans="1:5">
      <c r="A4000" s="122">
        <v>431312</v>
      </c>
      <c r="B4000" s="5">
        <v>8</v>
      </c>
      <c r="C4000" s="123">
        <f t="shared" si="115"/>
        <v>22.222222222222221</v>
      </c>
      <c r="D4000" s="124" t="s">
        <v>953</v>
      </c>
      <c r="E4000" s="124" t="s">
        <v>953</v>
      </c>
    </row>
    <row r="4001" spans="1:5">
      <c r="A4001" s="122">
        <v>431363</v>
      </c>
      <c r="B4001" s="5">
        <v>8</v>
      </c>
      <c r="C4001" s="123">
        <f t="shared" si="115"/>
        <v>22.222222222222221</v>
      </c>
      <c r="D4001" s="124" t="s">
        <v>953</v>
      </c>
      <c r="E4001" s="124" t="s">
        <v>953</v>
      </c>
    </row>
    <row r="4002" spans="1:5">
      <c r="A4002" s="122">
        <v>431729</v>
      </c>
      <c r="B4002" s="5">
        <v>8</v>
      </c>
      <c r="C4002" s="123">
        <f t="shared" si="115"/>
        <v>22.222222222222221</v>
      </c>
      <c r="D4002" s="124" t="s">
        <v>953</v>
      </c>
      <c r="E4002" s="124" t="s">
        <v>953</v>
      </c>
    </row>
    <row r="4003" spans="1:5">
      <c r="A4003" s="122">
        <v>432405</v>
      </c>
      <c r="B4003" s="5">
        <v>8</v>
      </c>
      <c r="C4003" s="123">
        <f t="shared" si="115"/>
        <v>22.222222222222221</v>
      </c>
      <c r="D4003" s="124" t="s">
        <v>953</v>
      </c>
      <c r="E4003" s="124" t="s">
        <v>953</v>
      </c>
    </row>
    <row r="4004" spans="1:5">
      <c r="A4004" s="122">
        <v>432413</v>
      </c>
      <c r="B4004" s="5">
        <v>8</v>
      </c>
      <c r="C4004" s="123">
        <f t="shared" si="115"/>
        <v>22.222222222222221</v>
      </c>
      <c r="D4004" s="124" t="s">
        <v>953</v>
      </c>
      <c r="E4004" s="124" t="s">
        <v>953</v>
      </c>
    </row>
    <row r="4005" spans="1:5">
      <c r="A4005" s="122">
        <v>432474</v>
      </c>
      <c r="B4005" s="5">
        <v>8</v>
      </c>
      <c r="C4005" s="123">
        <f t="shared" si="115"/>
        <v>22.222222222222221</v>
      </c>
      <c r="D4005" s="124" t="s">
        <v>953</v>
      </c>
      <c r="E4005" s="124" t="s">
        <v>953</v>
      </c>
    </row>
    <row r="4006" spans="1:5">
      <c r="A4006" s="122">
        <v>432632</v>
      </c>
      <c r="B4006" s="5">
        <v>8</v>
      </c>
      <c r="C4006" s="123">
        <f t="shared" si="115"/>
        <v>22.222222222222221</v>
      </c>
      <c r="D4006" s="124" t="s">
        <v>953</v>
      </c>
      <c r="E4006" s="124" t="s">
        <v>953</v>
      </c>
    </row>
    <row r="4007" spans="1:5">
      <c r="A4007" s="122">
        <v>432760</v>
      </c>
      <c r="B4007" s="5">
        <v>8</v>
      </c>
      <c r="C4007" s="123">
        <f t="shared" si="115"/>
        <v>22.222222222222221</v>
      </c>
      <c r="D4007" s="124" t="s">
        <v>953</v>
      </c>
      <c r="E4007" s="124" t="s">
        <v>953</v>
      </c>
    </row>
    <row r="4008" spans="1:5">
      <c r="A4008" s="122">
        <v>432817</v>
      </c>
      <c r="B4008" s="5">
        <v>8</v>
      </c>
      <c r="C4008" s="123">
        <f t="shared" si="115"/>
        <v>22.222222222222221</v>
      </c>
      <c r="D4008" s="124" t="s">
        <v>953</v>
      </c>
      <c r="E4008" s="124" t="s">
        <v>953</v>
      </c>
    </row>
    <row r="4009" spans="1:5">
      <c r="A4009" s="122">
        <v>432959</v>
      </c>
      <c r="B4009" s="5">
        <v>8</v>
      </c>
      <c r="C4009" s="123">
        <f t="shared" si="115"/>
        <v>22.222222222222221</v>
      </c>
      <c r="D4009" s="124" t="s">
        <v>953</v>
      </c>
      <c r="E4009" s="124" t="s">
        <v>953</v>
      </c>
    </row>
    <row r="4010" spans="1:5">
      <c r="A4010" s="122">
        <v>433017</v>
      </c>
      <c r="B4010" s="5">
        <v>8</v>
      </c>
      <c r="C4010" s="123">
        <f t="shared" si="115"/>
        <v>22.222222222222221</v>
      </c>
      <c r="D4010" s="124" t="s">
        <v>953</v>
      </c>
      <c r="E4010" s="124" t="s">
        <v>953</v>
      </c>
    </row>
    <row r="4011" spans="1:5">
      <c r="A4011" s="122">
        <v>433249</v>
      </c>
      <c r="B4011" s="5">
        <v>8</v>
      </c>
      <c r="C4011" s="123">
        <f t="shared" si="115"/>
        <v>22.222222222222221</v>
      </c>
      <c r="D4011" s="124" t="s">
        <v>953</v>
      </c>
      <c r="E4011" s="124" t="s">
        <v>953</v>
      </c>
    </row>
    <row r="4012" spans="1:5">
      <c r="A4012" s="122">
        <v>433333</v>
      </c>
      <c r="B4012" s="5">
        <v>8</v>
      </c>
      <c r="C4012" s="123">
        <f t="shared" si="115"/>
        <v>22.222222222222221</v>
      </c>
      <c r="D4012" s="124" t="s">
        <v>953</v>
      </c>
      <c r="E4012" s="124" t="s">
        <v>953</v>
      </c>
    </row>
    <row r="4013" spans="1:5">
      <c r="A4013" s="122">
        <v>433338</v>
      </c>
      <c r="B4013" s="5">
        <v>8</v>
      </c>
      <c r="C4013" s="123">
        <f t="shared" si="115"/>
        <v>22.222222222222221</v>
      </c>
      <c r="D4013" s="124" t="s">
        <v>953</v>
      </c>
      <c r="E4013" s="124" t="s">
        <v>953</v>
      </c>
    </row>
    <row r="4014" spans="1:5">
      <c r="A4014" s="122">
        <v>433365</v>
      </c>
      <c r="B4014" s="5">
        <v>8</v>
      </c>
      <c r="C4014" s="123">
        <f t="shared" si="115"/>
        <v>22.222222222222221</v>
      </c>
      <c r="D4014" s="124" t="s">
        <v>953</v>
      </c>
      <c r="E4014" s="124" t="s">
        <v>953</v>
      </c>
    </row>
    <row r="4015" spans="1:5">
      <c r="A4015" s="122">
        <v>433837</v>
      </c>
      <c r="B4015" s="5">
        <v>8</v>
      </c>
      <c r="C4015" s="123">
        <f t="shared" si="115"/>
        <v>22.222222222222221</v>
      </c>
      <c r="D4015" s="124" t="s">
        <v>953</v>
      </c>
      <c r="E4015" s="124" t="s">
        <v>953</v>
      </c>
    </row>
    <row r="4016" spans="1:5">
      <c r="A4016" s="122">
        <v>434643</v>
      </c>
      <c r="B4016" s="5">
        <v>8</v>
      </c>
      <c r="C4016" s="123">
        <f t="shared" si="115"/>
        <v>22.222222222222221</v>
      </c>
      <c r="D4016" s="124" t="s">
        <v>953</v>
      </c>
      <c r="E4016" s="124" t="s">
        <v>953</v>
      </c>
    </row>
    <row r="4017" spans="1:5">
      <c r="A4017" s="122">
        <v>434662</v>
      </c>
      <c r="B4017" s="5">
        <v>8</v>
      </c>
      <c r="C4017" s="123">
        <f t="shared" si="115"/>
        <v>22.222222222222221</v>
      </c>
      <c r="D4017" s="124" t="s">
        <v>953</v>
      </c>
      <c r="E4017" s="124" t="s">
        <v>953</v>
      </c>
    </row>
    <row r="4018" spans="1:5">
      <c r="A4018" s="122">
        <v>434770</v>
      </c>
      <c r="B4018" s="5">
        <v>8</v>
      </c>
      <c r="C4018" s="123">
        <f t="shared" si="115"/>
        <v>22.222222222222221</v>
      </c>
      <c r="D4018" s="124" t="s">
        <v>953</v>
      </c>
      <c r="E4018" s="124" t="s">
        <v>953</v>
      </c>
    </row>
    <row r="4019" spans="1:5">
      <c r="A4019" s="122">
        <v>434791</v>
      </c>
      <c r="B4019" s="5">
        <v>8</v>
      </c>
      <c r="C4019" s="123">
        <f t="shared" si="115"/>
        <v>22.222222222222221</v>
      </c>
      <c r="D4019" s="124" t="s">
        <v>953</v>
      </c>
      <c r="E4019" s="124" t="s">
        <v>953</v>
      </c>
    </row>
    <row r="4020" spans="1:5">
      <c r="A4020" s="122">
        <v>435013</v>
      </c>
      <c r="B4020" s="5">
        <v>8</v>
      </c>
      <c r="C4020" s="123">
        <f t="shared" si="115"/>
        <v>22.222222222222221</v>
      </c>
      <c r="D4020" s="124" t="s">
        <v>953</v>
      </c>
      <c r="E4020" s="124" t="s">
        <v>953</v>
      </c>
    </row>
    <row r="4021" spans="1:5">
      <c r="A4021" s="122">
        <v>435190</v>
      </c>
      <c r="B4021" s="5">
        <v>8</v>
      </c>
      <c r="C4021" s="123">
        <f t="shared" si="115"/>
        <v>22.222222222222221</v>
      </c>
      <c r="D4021" s="124" t="s">
        <v>953</v>
      </c>
      <c r="E4021" s="124" t="s">
        <v>953</v>
      </c>
    </row>
    <row r="4022" spans="1:5">
      <c r="A4022" s="122">
        <v>435211</v>
      </c>
      <c r="B4022" s="5">
        <v>8</v>
      </c>
      <c r="C4022" s="123">
        <f t="shared" si="115"/>
        <v>22.222222222222221</v>
      </c>
      <c r="D4022" s="124" t="s">
        <v>953</v>
      </c>
      <c r="E4022" s="124" t="s">
        <v>953</v>
      </c>
    </row>
    <row r="4023" spans="1:5">
      <c r="A4023" s="122">
        <v>435316</v>
      </c>
      <c r="B4023" s="5">
        <v>8</v>
      </c>
      <c r="C4023" s="123">
        <f t="shared" si="115"/>
        <v>22.222222222222221</v>
      </c>
      <c r="D4023" s="124" t="s">
        <v>953</v>
      </c>
      <c r="E4023" s="124" t="s">
        <v>953</v>
      </c>
    </row>
    <row r="4024" spans="1:5">
      <c r="A4024" s="122">
        <v>431173</v>
      </c>
      <c r="B4024" s="5">
        <v>7</v>
      </c>
      <c r="C4024" s="123">
        <f t="shared" si="115"/>
        <v>19.444444444444443</v>
      </c>
      <c r="D4024" s="124" t="s">
        <v>953</v>
      </c>
      <c r="E4024" s="124" t="s">
        <v>953</v>
      </c>
    </row>
    <row r="4025" spans="1:5">
      <c r="A4025" s="122">
        <v>431355</v>
      </c>
      <c r="B4025" s="5">
        <v>7</v>
      </c>
      <c r="C4025" s="123">
        <f t="shared" si="115"/>
        <v>19.444444444444443</v>
      </c>
      <c r="D4025" s="124" t="s">
        <v>953</v>
      </c>
      <c r="E4025" s="124" t="s">
        <v>953</v>
      </c>
    </row>
    <row r="4026" spans="1:5">
      <c r="A4026" s="122">
        <v>431660</v>
      </c>
      <c r="B4026" s="5">
        <v>7</v>
      </c>
      <c r="C4026" s="123">
        <f t="shared" si="115"/>
        <v>19.444444444444443</v>
      </c>
      <c r="D4026" s="124" t="s">
        <v>953</v>
      </c>
      <c r="E4026" s="124" t="s">
        <v>953</v>
      </c>
    </row>
    <row r="4027" spans="1:5">
      <c r="A4027" s="122">
        <v>431796</v>
      </c>
      <c r="B4027" s="5">
        <v>7</v>
      </c>
      <c r="C4027" s="123">
        <f t="shared" si="115"/>
        <v>19.444444444444443</v>
      </c>
      <c r="D4027" s="124" t="s">
        <v>953</v>
      </c>
      <c r="E4027" s="124" t="s">
        <v>953</v>
      </c>
    </row>
    <row r="4028" spans="1:5">
      <c r="A4028" s="122">
        <v>432156</v>
      </c>
      <c r="B4028" s="5">
        <v>7</v>
      </c>
      <c r="C4028" s="123">
        <f t="shared" si="115"/>
        <v>19.444444444444443</v>
      </c>
      <c r="D4028" s="124" t="s">
        <v>953</v>
      </c>
      <c r="E4028" s="124" t="s">
        <v>953</v>
      </c>
    </row>
    <row r="4029" spans="1:5">
      <c r="A4029" s="122">
        <v>432302</v>
      </c>
      <c r="B4029" s="5">
        <v>7</v>
      </c>
      <c r="C4029" s="123">
        <f t="shared" si="115"/>
        <v>19.444444444444443</v>
      </c>
      <c r="D4029" s="124" t="s">
        <v>953</v>
      </c>
      <c r="E4029" s="124" t="s">
        <v>953</v>
      </c>
    </row>
    <row r="4030" spans="1:5">
      <c r="A4030" s="122">
        <v>432334</v>
      </c>
      <c r="B4030" s="5">
        <v>7</v>
      </c>
      <c r="C4030" s="123">
        <f t="shared" si="115"/>
        <v>19.444444444444443</v>
      </c>
      <c r="D4030" s="124" t="s">
        <v>953</v>
      </c>
      <c r="E4030" s="124" t="s">
        <v>953</v>
      </c>
    </row>
    <row r="4031" spans="1:5">
      <c r="A4031" s="122">
        <v>432394</v>
      </c>
      <c r="B4031" s="5">
        <v>7</v>
      </c>
      <c r="C4031" s="123">
        <f t="shared" si="115"/>
        <v>19.444444444444443</v>
      </c>
      <c r="D4031" s="124" t="s">
        <v>953</v>
      </c>
      <c r="E4031" s="124" t="s">
        <v>953</v>
      </c>
    </row>
    <row r="4032" spans="1:5">
      <c r="A4032" s="122">
        <v>432469</v>
      </c>
      <c r="B4032" s="5">
        <v>7</v>
      </c>
      <c r="C4032" s="123">
        <f t="shared" si="115"/>
        <v>19.444444444444443</v>
      </c>
      <c r="D4032" s="124" t="s">
        <v>953</v>
      </c>
      <c r="E4032" s="124" t="s">
        <v>953</v>
      </c>
    </row>
    <row r="4033" spans="1:5">
      <c r="A4033" s="122">
        <v>432794</v>
      </c>
      <c r="B4033" s="5">
        <v>7</v>
      </c>
      <c r="C4033" s="123">
        <f t="shared" si="115"/>
        <v>19.444444444444443</v>
      </c>
      <c r="D4033" s="124" t="s">
        <v>953</v>
      </c>
      <c r="E4033" s="124" t="s">
        <v>953</v>
      </c>
    </row>
    <row r="4034" spans="1:5">
      <c r="A4034" s="122">
        <v>432965</v>
      </c>
      <c r="B4034" s="5">
        <v>7</v>
      </c>
      <c r="C4034" s="123">
        <f t="shared" si="115"/>
        <v>19.444444444444443</v>
      </c>
      <c r="D4034" s="124" t="s">
        <v>953</v>
      </c>
      <c r="E4034" s="124" t="s">
        <v>953</v>
      </c>
    </row>
    <row r="4035" spans="1:5">
      <c r="A4035" s="122">
        <v>433046</v>
      </c>
      <c r="B4035" s="5">
        <v>7</v>
      </c>
      <c r="C4035" s="123">
        <f t="shared" si="115"/>
        <v>19.444444444444443</v>
      </c>
      <c r="D4035" s="124" t="s">
        <v>953</v>
      </c>
      <c r="E4035" s="124" t="s">
        <v>953</v>
      </c>
    </row>
    <row r="4036" spans="1:5">
      <c r="A4036" s="122">
        <v>433254</v>
      </c>
      <c r="B4036" s="5">
        <v>7</v>
      </c>
      <c r="C4036" s="123">
        <f t="shared" si="115"/>
        <v>19.444444444444443</v>
      </c>
      <c r="D4036" s="124" t="s">
        <v>953</v>
      </c>
      <c r="E4036" s="124" t="s">
        <v>953</v>
      </c>
    </row>
    <row r="4037" spans="1:5">
      <c r="A4037" s="122">
        <v>433360</v>
      </c>
      <c r="B4037" s="5">
        <v>7</v>
      </c>
      <c r="C4037" s="123">
        <f t="shared" ref="C4037:C4100" si="116">B4037*100/36</f>
        <v>19.444444444444443</v>
      </c>
      <c r="D4037" s="124" t="s">
        <v>960</v>
      </c>
      <c r="E4037" s="124" t="s">
        <v>953</v>
      </c>
    </row>
    <row r="4038" spans="1:5">
      <c r="A4038" s="122">
        <v>433751</v>
      </c>
      <c r="B4038" s="5">
        <v>7</v>
      </c>
      <c r="C4038" s="123">
        <f t="shared" si="116"/>
        <v>19.444444444444443</v>
      </c>
      <c r="D4038" s="124" t="s">
        <v>953</v>
      </c>
      <c r="E4038" s="124" t="s">
        <v>953</v>
      </c>
    </row>
    <row r="4039" spans="1:5">
      <c r="A4039" s="122">
        <v>433942</v>
      </c>
      <c r="B4039" s="5">
        <v>7</v>
      </c>
      <c r="C4039" s="123">
        <f t="shared" si="116"/>
        <v>19.444444444444443</v>
      </c>
      <c r="D4039" s="124" t="s">
        <v>953</v>
      </c>
      <c r="E4039" s="124" t="s">
        <v>953</v>
      </c>
    </row>
    <row r="4040" spans="1:5">
      <c r="A4040" s="122">
        <v>434219</v>
      </c>
      <c r="B4040" s="5">
        <v>7</v>
      </c>
      <c r="C4040" s="123">
        <f t="shared" si="116"/>
        <v>19.444444444444443</v>
      </c>
      <c r="D4040" s="124" t="s">
        <v>953</v>
      </c>
      <c r="E4040" s="124" t="s">
        <v>953</v>
      </c>
    </row>
    <row r="4041" spans="1:5">
      <c r="A4041" s="122">
        <v>434585</v>
      </c>
      <c r="B4041" s="5">
        <v>7</v>
      </c>
      <c r="C4041" s="123">
        <f t="shared" si="116"/>
        <v>19.444444444444443</v>
      </c>
      <c r="D4041" s="124" t="s">
        <v>953</v>
      </c>
      <c r="E4041" s="124" t="s">
        <v>953</v>
      </c>
    </row>
    <row r="4042" spans="1:5">
      <c r="A4042" s="122">
        <v>434641</v>
      </c>
      <c r="B4042" s="5">
        <v>7</v>
      </c>
      <c r="C4042" s="123">
        <f t="shared" si="116"/>
        <v>19.444444444444443</v>
      </c>
      <c r="D4042" s="124" t="s">
        <v>953</v>
      </c>
      <c r="E4042" s="124" t="s">
        <v>953</v>
      </c>
    </row>
    <row r="4043" spans="1:5">
      <c r="A4043" s="122">
        <v>434694</v>
      </c>
      <c r="B4043" s="5">
        <v>7</v>
      </c>
      <c r="C4043" s="123">
        <f t="shared" si="116"/>
        <v>19.444444444444443</v>
      </c>
      <c r="D4043" s="124" t="s">
        <v>953</v>
      </c>
      <c r="E4043" s="124" t="s">
        <v>953</v>
      </c>
    </row>
    <row r="4044" spans="1:5">
      <c r="A4044" s="122">
        <v>434761</v>
      </c>
      <c r="B4044" s="5">
        <v>7</v>
      </c>
      <c r="C4044" s="123">
        <f t="shared" si="116"/>
        <v>19.444444444444443</v>
      </c>
      <c r="D4044" s="124" t="s">
        <v>953</v>
      </c>
      <c r="E4044" s="124" t="s">
        <v>953</v>
      </c>
    </row>
    <row r="4045" spans="1:5">
      <c r="A4045" s="122">
        <v>435271</v>
      </c>
      <c r="B4045" s="5">
        <v>7</v>
      </c>
      <c r="C4045" s="123">
        <f t="shared" si="116"/>
        <v>19.444444444444443</v>
      </c>
      <c r="D4045" s="124" t="s">
        <v>953</v>
      </c>
      <c r="E4045" s="124" t="s">
        <v>953</v>
      </c>
    </row>
    <row r="4046" spans="1:5">
      <c r="A4046" s="122">
        <v>435273</v>
      </c>
      <c r="B4046" s="5">
        <v>7</v>
      </c>
      <c r="C4046" s="123">
        <f t="shared" si="116"/>
        <v>19.444444444444443</v>
      </c>
      <c r="D4046" s="124" t="s">
        <v>953</v>
      </c>
      <c r="E4046" s="124" t="s">
        <v>953</v>
      </c>
    </row>
    <row r="4047" spans="1:5">
      <c r="A4047" s="122">
        <v>431304</v>
      </c>
      <c r="B4047" s="5">
        <v>6</v>
      </c>
      <c r="C4047" s="123">
        <f t="shared" si="116"/>
        <v>16.666666666666668</v>
      </c>
      <c r="D4047" s="124" t="s">
        <v>953</v>
      </c>
      <c r="E4047" s="124" t="s">
        <v>953</v>
      </c>
    </row>
    <row r="4048" spans="1:5">
      <c r="A4048" s="122">
        <v>431393</v>
      </c>
      <c r="B4048" s="5">
        <v>6</v>
      </c>
      <c r="C4048" s="123">
        <f t="shared" si="116"/>
        <v>16.666666666666668</v>
      </c>
      <c r="D4048" s="124" t="s">
        <v>953</v>
      </c>
      <c r="E4048" s="124" t="s">
        <v>953</v>
      </c>
    </row>
    <row r="4049" spans="1:5">
      <c r="A4049" s="122">
        <v>431946</v>
      </c>
      <c r="B4049" s="5">
        <v>6</v>
      </c>
      <c r="C4049" s="123">
        <f t="shared" si="116"/>
        <v>16.666666666666668</v>
      </c>
      <c r="D4049" s="124" t="s">
        <v>953</v>
      </c>
      <c r="E4049" s="124" t="s">
        <v>953</v>
      </c>
    </row>
    <row r="4050" spans="1:5">
      <c r="A4050" s="122">
        <v>432178</v>
      </c>
      <c r="B4050" s="5">
        <v>6</v>
      </c>
      <c r="C4050" s="123">
        <f t="shared" si="116"/>
        <v>16.666666666666668</v>
      </c>
      <c r="D4050" s="124" t="s">
        <v>953</v>
      </c>
      <c r="E4050" s="124" t="s">
        <v>953</v>
      </c>
    </row>
    <row r="4051" spans="1:5">
      <c r="A4051" s="122">
        <v>432266</v>
      </c>
      <c r="B4051" s="5">
        <v>6</v>
      </c>
      <c r="C4051" s="123">
        <f t="shared" si="116"/>
        <v>16.666666666666668</v>
      </c>
      <c r="D4051" s="124" t="s">
        <v>953</v>
      </c>
      <c r="E4051" s="124" t="s">
        <v>953</v>
      </c>
    </row>
    <row r="4052" spans="1:5">
      <c r="A4052" s="122">
        <v>432372</v>
      </c>
      <c r="B4052" s="5">
        <v>6</v>
      </c>
      <c r="C4052" s="123">
        <f t="shared" si="116"/>
        <v>16.666666666666668</v>
      </c>
      <c r="D4052" s="124" t="s">
        <v>953</v>
      </c>
      <c r="E4052" s="124" t="s">
        <v>953</v>
      </c>
    </row>
    <row r="4053" spans="1:5">
      <c r="A4053" s="122">
        <v>432421</v>
      </c>
      <c r="B4053" s="5">
        <v>6</v>
      </c>
      <c r="C4053" s="123">
        <f t="shared" si="116"/>
        <v>16.666666666666668</v>
      </c>
      <c r="D4053" s="124" t="s">
        <v>953</v>
      </c>
      <c r="E4053" s="124" t="s">
        <v>953</v>
      </c>
    </row>
    <row r="4054" spans="1:5">
      <c r="A4054" s="122">
        <v>432526</v>
      </c>
      <c r="B4054" s="5">
        <v>6</v>
      </c>
      <c r="C4054" s="123">
        <f t="shared" si="116"/>
        <v>16.666666666666668</v>
      </c>
      <c r="D4054" s="124" t="s">
        <v>953</v>
      </c>
      <c r="E4054" s="124" t="s">
        <v>953</v>
      </c>
    </row>
    <row r="4055" spans="1:5">
      <c r="A4055" s="122">
        <v>432577</v>
      </c>
      <c r="B4055" s="5">
        <v>6</v>
      </c>
      <c r="C4055" s="123">
        <f t="shared" si="116"/>
        <v>16.666666666666668</v>
      </c>
      <c r="D4055" s="124" t="s">
        <v>953</v>
      </c>
      <c r="E4055" s="124" t="s">
        <v>953</v>
      </c>
    </row>
    <row r="4056" spans="1:5">
      <c r="A4056" s="122">
        <v>432685</v>
      </c>
      <c r="B4056" s="5">
        <v>6</v>
      </c>
      <c r="C4056" s="123">
        <f t="shared" si="116"/>
        <v>16.666666666666668</v>
      </c>
      <c r="D4056" s="124" t="s">
        <v>953</v>
      </c>
      <c r="E4056" s="124" t="s">
        <v>953</v>
      </c>
    </row>
    <row r="4057" spans="1:5">
      <c r="A4057" s="122">
        <v>432746</v>
      </c>
      <c r="B4057" s="5">
        <v>6</v>
      </c>
      <c r="C4057" s="123">
        <f t="shared" si="116"/>
        <v>16.666666666666668</v>
      </c>
      <c r="D4057" s="124" t="s">
        <v>953</v>
      </c>
      <c r="E4057" s="124" t="s">
        <v>953</v>
      </c>
    </row>
    <row r="4058" spans="1:5">
      <c r="A4058" s="122">
        <v>433645</v>
      </c>
      <c r="B4058" s="5">
        <v>6</v>
      </c>
      <c r="C4058" s="123">
        <f t="shared" si="116"/>
        <v>16.666666666666668</v>
      </c>
      <c r="D4058" s="124" t="s">
        <v>953</v>
      </c>
      <c r="E4058" s="124" t="s">
        <v>953</v>
      </c>
    </row>
    <row r="4059" spans="1:5">
      <c r="A4059" s="122">
        <v>433670</v>
      </c>
      <c r="B4059" s="5">
        <v>6</v>
      </c>
      <c r="C4059" s="123">
        <f t="shared" si="116"/>
        <v>16.666666666666668</v>
      </c>
      <c r="D4059" s="124" t="s">
        <v>953</v>
      </c>
      <c r="E4059" s="124" t="s">
        <v>953</v>
      </c>
    </row>
    <row r="4060" spans="1:5">
      <c r="A4060" s="122">
        <v>433714</v>
      </c>
      <c r="B4060" s="5">
        <v>6</v>
      </c>
      <c r="C4060" s="123">
        <f t="shared" si="116"/>
        <v>16.666666666666668</v>
      </c>
      <c r="D4060" s="124" t="s">
        <v>953</v>
      </c>
      <c r="E4060" s="124" t="s">
        <v>953</v>
      </c>
    </row>
    <row r="4061" spans="1:5">
      <c r="A4061" s="122">
        <v>433939</v>
      </c>
      <c r="B4061" s="5">
        <v>6</v>
      </c>
      <c r="C4061" s="123">
        <f t="shared" si="116"/>
        <v>16.666666666666668</v>
      </c>
      <c r="D4061" s="124" t="s">
        <v>953</v>
      </c>
      <c r="E4061" s="124" t="s">
        <v>953</v>
      </c>
    </row>
    <row r="4062" spans="1:5">
      <c r="A4062" s="122">
        <v>434089</v>
      </c>
      <c r="B4062" s="5">
        <v>6</v>
      </c>
      <c r="C4062" s="123">
        <f t="shared" si="116"/>
        <v>16.666666666666668</v>
      </c>
      <c r="D4062" s="124" t="s">
        <v>953</v>
      </c>
      <c r="E4062" s="124" t="s">
        <v>953</v>
      </c>
    </row>
    <row r="4063" spans="1:5">
      <c r="A4063" s="122">
        <v>434102</v>
      </c>
      <c r="B4063" s="5">
        <v>6</v>
      </c>
      <c r="C4063" s="123">
        <f t="shared" si="116"/>
        <v>16.666666666666668</v>
      </c>
      <c r="D4063" s="124" t="s">
        <v>953</v>
      </c>
      <c r="E4063" s="124" t="s">
        <v>953</v>
      </c>
    </row>
    <row r="4064" spans="1:5">
      <c r="A4064" s="122">
        <v>434515</v>
      </c>
      <c r="B4064" s="5">
        <v>6</v>
      </c>
      <c r="C4064" s="123">
        <f t="shared" si="116"/>
        <v>16.666666666666668</v>
      </c>
      <c r="D4064" s="124" t="s">
        <v>953</v>
      </c>
      <c r="E4064" s="124" t="s">
        <v>953</v>
      </c>
    </row>
    <row r="4065" spans="1:5">
      <c r="A4065" s="122">
        <v>434854</v>
      </c>
      <c r="B4065" s="5">
        <v>6</v>
      </c>
      <c r="C4065" s="123">
        <f t="shared" si="116"/>
        <v>16.666666666666668</v>
      </c>
      <c r="D4065" s="124" t="s">
        <v>953</v>
      </c>
      <c r="E4065" s="124" t="s">
        <v>953</v>
      </c>
    </row>
    <row r="4066" spans="1:5">
      <c r="A4066" s="122">
        <v>434952</v>
      </c>
      <c r="B4066" s="5">
        <v>6</v>
      </c>
      <c r="C4066" s="123">
        <f t="shared" si="116"/>
        <v>16.666666666666668</v>
      </c>
      <c r="D4066" s="124" t="s">
        <v>953</v>
      </c>
      <c r="E4066" s="124" t="s">
        <v>953</v>
      </c>
    </row>
    <row r="4067" spans="1:5">
      <c r="A4067" s="122">
        <v>435290</v>
      </c>
      <c r="B4067" s="5">
        <v>6</v>
      </c>
      <c r="C4067" s="123">
        <f t="shared" si="116"/>
        <v>16.666666666666668</v>
      </c>
      <c r="D4067" s="124" t="s">
        <v>953</v>
      </c>
      <c r="E4067" s="124" t="s">
        <v>953</v>
      </c>
    </row>
    <row r="4068" spans="1:5">
      <c r="A4068" s="122">
        <v>435293</v>
      </c>
      <c r="B4068" s="5">
        <v>6</v>
      </c>
      <c r="C4068" s="123">
        <f t="shared" si="116"/>
        <v>16.666666666666668</v>
      </c>
      <c r="D4068" s="124" t="s">
        <v>953</v>
      </c>
      <c r="E4068" s="124" t="s">
        <v>953</v>
      </c>
    </row>
    <row r="4069" spans="1:5">
      <c r="A4069" s="122">
        <v>431284</v>
      </c>
      <c r="B4069" s="5">
        <v>5</v>
      </c>
      <c r="C4069" s="123">
        <f t="shared" si="116"/>
        <v>13.888888888888889</v>
      </c>
      <c r="D4069" s="124" t="s">
        <v>953</v>
      </c>
      <c r="E4069" s="124" t="s">
        <v>953</v>
      </c>
    </row>
    <row r="4070" spans="1:5">
      <c r="A4070" s="122">
        <v>431359</v>
      </c>
      <c r="B4070" s="5">
        <v>5</v>
      </c>
      <c r="C4070" s="123">
        <f t="shared" si="116"/>
        <v>13.888888888888889</v>
      </c>
      <c r="D4070" s="124" t="s">
        <v>953</v>
      </c>
      <c r="E4070" s="124" t="s">
        <v>953</v>
      </c>
    </row>
    <row r="4071" spans="1:5">
      <c r="A4071" s="122">
        <v>431573</v>
      </c>
      <c r="B4071" s="5">
        <v>5</v>
      </c>
      <c r="C4071" s="123">
        <f t="shared" si="116"/>
        <v>13.888888888888889</v>
      </c>
      <c r="D4071" s="124" t="s">
        <v>953</v>
      </c>
      <c r="E4071" s="124" t="s">
        <v>953</v>
      </c>
    </row>
    <row r="4072" spans="1:5">
      <c r="A4072" s="122">
        <v>432155</v>
      </c>
      <c r="B4072" s="5">
        <v>5</v>
      </c>
      <c r="C4072" s="123">
        <f t="shared" si="116"/>
        <v>13.888888888888889</v>
      </c>
      <c r="D4072" s="124" t="s">
        <v>953</v>
      </c>
      <c r="E4072" s="124" t="s">
        <v>953</v>
      </c>
    </row>
    <row r="4073" spans="1:5">
      <c r="A4073" s="122">
        <v>432710</v>
      </c>
      <c r="B4073" s="5">
        <v>5</v>
      </c>
      <c r="C4073" s="123">
        <f t="shared" si="116"/>
        <v>13.888888888888889</v>
      </c>
      <c r="D4073" s="124" t="s">
        <v>953</v>
      </c>
      <c r="E4073" s="124" t="s">
        <v>953</v>
      </c>
    </row>
    <row r="4074" spans="1:5">
      <c r="A4074" s="122">
        <v>432920</v>
      </c>
      <c r="B4074" s="5">
        <v>5</v>
      </c>
      <c r="C4074" s="123">
        <f t="shared" si="116"/>
        <v>13.888888888888889</v>
      </c>
      <c r="D4074" s="124" t="s">
        <v>953</v>
      </c>
      <c r="E4074" s="124" t="s">
        <v>953</v>
      </c>
    </row>
    <row r="4075" spans="1:5">
      <c r="A4075" s="122">
        <v>433131</v>
      </c>
      <c r="B4075" s="5">
        <v>5</v>
      </c>
      <c r="C4075" s="123">
        <f t="shared" si="116"/>
        <v>13.888888888888889</v>
      </c>
      <c r="D4075" s="124" t="s">
        <v>953</v>
      </c>
      <c r="E4075" s="124" t="s">
        <v>953</v>
      </c>
    </row>
    <row r="4076" spans="1:5">
      <c r="A4076" s="122">
        <v>433490</v>
      </c>
      <c r="B4076" s="5">
        <v>5</v>
      </c>
      <c r="C4076" s="123">
        <f t="shared" si="116"/>
        <v>13.888888888888889</v>
      </c>
      <c r="D4076" s="124" t="s">
        <v>953</v>
      </c>
      <c r="E4076" s="124" t="s">
        <v>953</v>
      </c>
    </row>
    <row r="4077" spans="1:5">
      <c r="A4077" s="122">
        <v>434363</v>
      </c>
      <c r="B4077" s="5">
        <v>5</v>
      </c>
      <c r="C4077" s="123">
        <f t="shared" si="116"/>
        <v>13.888888888888889</v>
      </c>
      <c r="D4077" s="124" t="s">
        <v>953</v>
      </c>
      <c r="E4077" s="124" t="s">
        <v>953</v>
      </c>
    </row>
    <row r="4078" spans="1:5">
      <c r="A4078" s="122">
        <v>434463</v>
      </c>
      <c r="B4078" s="5">
        <v>5</v>
      </c>
      <c r="C4078" s="123">
        <f t="shared" si="116"/>
        <v>13.888888888888889</v>
      </c>
      <c r="D4078" s="124" t="s">
        <v>953</v>
      </c>
      <c r="E4078" s="124" t="s">
        <v>953</v>
      </c>
    </row>
    <row r="4079" spans="1:5">
      <c r="A4079" s="122">
        <v>434916</v>
      </c>
      <c r="B4079" s="5">
        <v>5</v>
      </c>
      <c r="C4079" s="123">
        <f t="shared" si="116"/>
        <v>13.888888888888889</v>
      </c>
      <c r="D4079" s="124" t="s">
        <v>953</v>
      </c>
      <c r="E4079" s="124" t="s">
        <v>953</v>
      </c>
    </row>
    <row r="4080" spans="1:5">
      <c r="A4080" s="122">
        <v>434941</v>
      </c>
      <c r="B4080" s="5">
        <v>5</v>
      </c>
      <c r="C4080" s="123">
        <f t="shared" si="116"/>
        <v>13.888888888888889</v>
      </c>
      <c r="D4080" s="124" t="s">
        <v>953</v>
      </c>
      <c r="E4080" s="124" t="s">
        <v>953</v>
      </c>
    </row>
    <row r="4081" spans="1:5">
      <c r="A4081" s="122">
        <v>435203</v>
      </c>
      <c r="B4081" s="5">
        <v>5</v>
      </c>
      <c r="C4081" s="123">
        <f t="shared" si="116"/>
        <v>13.888888888888889</v>
      </c>
      <c r="D4081" s="124" t="s">
        <v>953</v>
      </c>
      <c r="E4081" s="124" t="s">
        <v>953</v>
      </c>
    </row>
    <row r="4082" spans="1:5">
      <c r="A4082" s="122">
        <v>435241</v>
      </c>
      <c r="B4082" s="5">
        <v>5</v>
      </c>
      <c r="C4082" s="123">
        <f t="shared" si="116"/>
        <v>13.888888888888889</v>
      </c>
      <c r="D4082" s="124" t="s">
        <v>953</v>
      </c>
      <c r="E4082" s="124" t="s">
        <v>953</v>
      </c>
    </row>
    <row r="4083" spans="1:5">
      <c r="A4083" s="122">
        <v>431235</v>
      </c>
      <c r="B4083" s="5">
        <v>4</v>
      </c>
      <c r="C4083" s="123">
        <f t="shared" si="116"/>
        <v>11.111111111111111</v>
      </c>
      <c r="D4083" s="124" t="s">
        <v>953</v>
      </c>
      <c r="E4083" s="124" t="s">
        <v>953</v>
      </c>
    </row>
    <row r="4084" spans="1:5">
      <c r="A4084" s="122">
        <v>431479</v>
      </c>
      <c r="B4084" s="5">
        <v>4</v>
      </c>
      <c r="C4084" s="123">
        <f t="shared" si="116"/>
        <v>11.111111111111111</v>
      </c>
      <c r="D4084" s="124" t="s">
        <v>953</v>
      </c>
      <c r="E4084" s="124" t="s">
        <v>953</v>
      </c>
    </row>
    <row r="4085" spans="1:5">
      <c r="A4085" s="122">
        <v>431594</v>
      </c>
      <c r="B4085" s="5">
        <v>4</v>
      </c>
      <c r="C4085" s="123">
        <f t="shared" si="116"/>
        <v>11.111111111111111</v>
      </c>
      <c r="D4085" s="124" t="s">
        <v>953</v>
      </c>
      <c r="E4085" s="124" t="s">
        <v>953</v>
      </c>
    </row>
    <row r="4086" spans="1:5">
      <c r="A4086" s="122">
        <v>432259</v>
      </c>
      <c r="B4086" s="5">
        <v>4</v>
      </c>
      <c r="C4086" s="123">
        <f t="shared" si="116"/>
        <v>11.111111111111111</v>
      </c>
      <c r="D4086" s="124" t="s">
        <v>953</v>
      </c>
      <c r="E4086" s="124" t="s">
        <v>953</v>
      </c>
    </row>
    <row r="4087" spans="1:5">
      <c r="A4087" s="122">
        <v>432284</v>
      </c>
      <c r="B4087" s="5">
        <v>4</v>
      </c>
      <c r="C4087" s="123">
        <f t="shared" si="116"/>
        <v>11.111111111111111</v>
      </c>
      <c r="D4087" s="124" t="s">
        <v>953</v>
      </c>
      <c r="E4087" s="124" t="s">
        <v>953</v>
      </c>
    </row>
    <row r="4088" spans="1:5">
      <c r="A4088" s="122">
        <v>432374</v>
      </c>
      <c r="B4088" s="5">
        <v>4</v>
      </c>
      <c r="C4088" s="123">
        <f t="shared" si="116"/>
        <v>11.111111111111111</v>
      </c>
      <c r="D4088" s="124" t="s">
        <v>953</v>
      </c>
      <c r="E4088" s="124" t="s">
        <v>953</v>
      </c>
    </row>
    <row r="4089" spans="1:5">
      <c r="A4089" s="122">
        <v>432921</v>
      </c>
      <c r="B4089" s="5">
        <v>4</v>
      </c>
      <c r="C4089" s="123">
        <f t="shared" si="116"/>
        <v>11.111111111111111</v>
      </c>
      <c r="D4089" s="124" t="s">
        <v>953</v>
      </c>
      <c r="E4089" s="124" t="s">
        <v>953</v>
      </c>
    </row>
    <row r="4090" spans="1:5">
      <c r="A4090" s="122">
        <v>433054</v>
      </c>
      <c r="B4090" s="5">
        <v>4</v>
      </c>
      <c r="C4090" s="123">
        <f t="shared" si="116"/>
        <v>11.111111111111111</v>
      </c>
      <c r="D4090" s="124" t="s">
        <v>953</v>
      </c>
      <c r="E4090" s="124" t="s">
        <v>953</v>
      </c>
    </row>
    <row r="4091" spans="1:5">
      <c r="A4091" s="122">
        <v>433060</v>
      </c>
      <c r="B4091" s="5">
        <v>4</v>
      </c>
      <c r="C4091" s="123">
        <f t="shared" si="116"/>
        <v>11.111111111111111</v>
      </c>
      <c r="D4091" s="124" t="s">
        <v>953</v>
      </c>
      <c r="E4091" s="124" t="s">
        <v>953</v>
      </c>
    </row>
    <row r="4092" spans="1:5">
      <c r="A4092" s="122">
        <v>433223</v>
      </c>
      <c r="B4092" s="5">
        <v>4</v>
      </c>
      <c r="C4092" s="123">
        <f t="shared" si="116"/>
        <v>11.111111111111111</v>
      </c>
      <c r="D4092" s="124" t="s">
        <v>953</v>
      </c>
      <c r="E4092" s="124" t="s">
        <v>953</v>
      </c>
    </row>
    <row r="4093" spans="1:5">
      <c r="A4093" s="122">
        <v>433331</v>
      </c>
      <c r="B4093" s="5">
        <v>4</v>
      </c>
      <c r="C4093" s="123">
        <f t="shared" si="116"/>
        <v>11.111111111111111</v>
      </c>
      <c r="D4093" s="124" t="s">
        <v>953</v>
      </c>
      <c r="E4093" s="124" t="s">
        <v>953</v>
      </c>
    </row>
    <row r="4094" spans="1:5">
      <c r="A4094" s="122">
        <v>433692</v>
      </c>
      <c r="B4094" s="5">
        <v>4</v>
      </c>
      <c r="C4094" s="123">
        <f t="shared" si="116"/>
        <v>11.111111111111111</v>
      </c>
      <c r="D4094" s="124" t="s">
        <v>953</v>
      </c>
      <c r="E4094" s="124" t="s">
        <v>953</v>
      </c>
    </row>
    <row r="4095" spans="1:5">
      <c r="A4095" s="122">
        <v>434633</v>
      </c>
      <c r="B4095" s="5">
        <v>4</v>
      </c>
      <c r="C4095" s="123">
        <f t="shared" si="116"/>
        <v>11.111111111111111</v>
      </c>
      <c r="D4095" s="124" t="s">
        <v>953</v>
      </c>
      <c r="E4095" s="124" t="s">
        <v>953</v>
      </c>
    </row>
    <row r="4096" spans="1:5">
      <c r="A4096" s="122">
        <v>434677</v>
      </c>
      <c r="B4096" s="5">
        <v>4</v>
      </c>
      <c r="C4096" s="123">
        <f t="shared" si="116"/>
        <v>11.111111111111111</v>
      </c>
      <c r="D4096" s="124" t="s">
        <v>953</v>
      </c>
      <c r="E4096" s="124" t="s">
        <v>953</v>
      </c>
    </row>
    <row r="4097" spans="1:5">
      <c r="A4097" s="122">
        <v>435151</v>
      </c>
      <c r="B4097" s="5">
        <v>4</v>
      </c>
      <c r="C4097" s="123">
        <f t="shared" si="116"/>
        <v>11.111111111111111</v>
      </c>
      <c r="D4097" s="124" t="s">
        <v>956</v>
      </c>
      <c r="E4097" s="124" t="s">
        <v>953</v>
      </c>
    </row>
    <row r="4098" spans="1:5">
      <c r="A4098" s="122">
        <v>431291</v>
      </c>
      <c r="B4098" s="5">
        <v>3</v>
      </c>
      <c r="C4098" s="123">
        <f t="shared" si="116"/>
        <v>8.3333333333333339</v>
      </c>
      <c r="D4098" s="124" t="s">
        <v>953</v>
      </c>
      <c r="E4098" s="124" t="s">
        <v>953</v>
      </c>
    </row>
    <row r="4099" spans="1:5">
      <c r="A4099" s="122">
        <v>431904</v>
      </c>
      <c r="B4099" s="5">
        <v>3</v>
      </c>
      <c r="C4099" s="123">
        <f t="shared" si="116"/>
        <v>8.3333333333333339</v>
      </c>
      <c r="D4099" s="124" t="s">
        <v>953</v>
      </c>
      <c r="E4099" s="124" t="s">
        <v>953</v>
      </c>
    </row>
    <row r="4100" spans="1:5">
      <c r="A4100" s="122">
        <v>431906</v>
      </c>
      <c r="B4100" s="5">
        <v>3</v>
      </c>
      <c r="C4100" s="123">
        <f t="shared" si="116"/>
        <v>8.3333333333333339</v>
      </c>
      <c r="D4100" s="124" t="s">
        <v>953</v>
      </c>
      <c r="E4100" s="124" t="s">
        <v>953</v>
      </c>
    </row>
    <row r="4101" spans="1:5">
      <c r="A4101" s="122">
        <v>431927</v>
      </c>
      <c r="B4101" s="5">
        <v>3</v>
      </c>
      <c r="C4101" s="123">
        <f t="shared" ref="C4101:C4164" si="117">B4101*100/36</f>
        <v>8.3333333333333339</v>
      </c>
      <c r="D4101" s="124" t="s">
        <v>955</v>
      </c>
      <c r="E4101" s="124" t="s">
        <v>953</v>
      </c>
    </row>
    <row r="4102" spans="1:5">
      <c r="A4102" s="122">
        <v>432055</v>
      </c>
      <c r="B4102" s="5">
        <v>3</v>
      </c>
      <c r="C4102" s="123">
        <f t="shared" si="117"/>
        <v>8.3333333333333339</v>
      </c>
      <c r="D4102" s="124" t="s">
        <v>955</v>
      </c>
      <c r="E4102" s="124" t="s">
        <v>953</v>
      </c>
    </row>
    <row r="4103" spans="1:5">
      <c r="A4103" s="122">
        <v>432691</v>
      </c>
      <c r="B4103" s="5">
        <v>3</v>
      </c>
      <c r="C4103" s="123">
        <f t="shared" si="117"/>
        <v>8.3333333333333339</v>
      </c>
      <c r="D4103" s="124" t="s">
        <v>955</v>
      </c>
      <c r="E4103" s="124" t="s">
        <v>953</v>
      </c>
    </row>
    <row r="4104" spans="1:5">
      <c r="A4104" s="122">
        <v>432957</v>
      </c>
      <c r="B4104" s="5">
        <v>3</v>
      </c>
      <c r="C4104" s="123">
        <f t="shared" si="117"/>
        <v>8.3333333333333339</v>
      </c>
      <c r="D4104" s="124" t="s">
        <v>955</v>
      </c>
      <c r="E4104" s="124" t="s">
        <v>953</v>
      </c>
    </row>
    <row r="4105" spans="1:5">
      <c r="A4105" s="122">
        <v>433851</v>
      </c>
      <c r="B4105" s="5">
        <v>3</v>
      </c>
      <c r="C4105" s="123">
        <f t="shared" si="117"/>
        <v>8.3333333333333339</v>
      </c>
      <c r="D4105" s="124" t="s">
        <v>955</v>
      </c>
      <c r="E4105" s="124" t="s">
        <v>953</v>
      </c>
    </row>
    <row r="4106" spans="1:5">
      <c r="A4106" s="122">
        <v>434043</v>
      </c>
      <c r="B4106" s="5">
        <v>3</v>
      </c>
      <c r="C4106" s="123">
        <f t="shared" si="117"/>
        <v>8.3333333333333339</v>
      </c>
      <c r="D4106" s="124" t="s">
        <v>955</v>
      </c>
      <c r="E4106" s="124" t="s">
        <v>953</v>
      </c>
    </row>
    <row r="4107" spans="1:5">
      <c r="A4107" s="122">
        <v>434231</v>
      </c>
      <c r="B4107" s="5">
        <v>3</v>
      </c>
      <c r="C4107" s="123">
        <f t="shared" si="117"/>
        <v>8.3333333333333339</v>
      </c>
      <c r="D4107" s="124" t="s">
        <v>955</v>
      </c>
      <c r="E4107" s="124" t="s">
        <v>953</v>
      </c>
    </row>
    <row r="4108" spans="1:5">
      <c r="A4108" s="122">
        <v>434533</v>
      </c>
      <c r="B4108" s="5">
        <v>3</v>
      </c>
      <c r="C4108" s="123">
        <f t="shared" si="117"/>
        <v>8.3333333333333339</v>
      </c>
      <c r="D4108" s="124" t="s">
        <v>955</v>
      </c>
      <c r="E4108" s="124" t="s">
        <v>953</v>
      </c>
    </row>
    <row r="4109" spans="1:5">
      <c r="A4109" s="122">
        <v>435223</v>
      </c>
      <c r="B4109" s="5">
        <v>3</v>
      </c>
      <c r="C4109" s="123">
        <f t="shared" si="117"/>
        <v>8.3333333333333339</v>
      </c>
      <c r="D4109" s="124" t="s">
        <v>955</v>
      </c>
      <c r="E4109" s="124" t="s">
        <v>953</v>
      </c>
    </row>
    <row r="4110" spans="1:5">
      <c r="A4110" s="122">
        <v>431283</v>
      </c>
      <c r="B4110" s="5">
        <v>2</v>
      </c>
      <c r="C4110" s="123">
        <f t="shared" si="117"/>
        <v>5.5555555555555554</v>
      </c>
      <c r="D4110" s="124" t="s">
        <v>955</v>
      </c>
      <c r="E4110" s="124" t="s">
        <v>953</v>
      </c>
    </row>
    <row r="4111" spans="1:5">
      <c r="A4111" s="122">
        <v>431501</v>
      </c>
      <c r="B4111" s="5">
        <v>2</v>
      </c>
      <c r="C4111" s="123">
        <f t="shared" si="117"/>
        <v>5.5555555555555554</v>
      </c>
      <c r="D4111" s="124" t="s">
        <v>955</v>
      </c>
      <c r="E4111" s="124" t="s">
        <v>953</v>
      </c>
    </row>
    <row r="4112" spans="1:5">
      <c r="A4112" s="122">
        <v>431770</v>
      </c>
      <c r="B4112" s="5">
        <v>2</v>
      </c>
      <c r="C4112" s="123">
        <f t="shared" si="117"/>
        <v>5.5555555555555554</v>
      </c>
      <c r="D4112" s="124" t="s">
        <v>955</v>
      </c>
      <c r="E4112" s="124" t="s">
        <v>953</v>
      </c>
    </row>
    <row r="4113" spans="1:5">
      <c r="A4113" s="122">
        <v>431841</v>
      </c>
      <c r="B4113" s="5">
        <v>2</v>
      </c>
      <c r="C4113" s="123">
        <f t="shared" si="117"/>
        <v>5.5555555555555554</v>
      </c>
      <c r="D4113" s="124" t="s">
        <v>955</v>
      </c>
      <c r="E4113" s="124" t="s">
        <v>953</v>
      </c>
    </row>
    <row r="4114" spans="1:5">
      <c r="A4114" s="122">
        <v>431864</v>
      </c>
      <c r="B4114" s="5">
        <v>2</v>
      </c>
      <c r="C4114" s="123">
        <f t="shared" si="117"/>
        <v>5.5555555555555554</v>
      </c>
      <c r="D4114" s="124" t="s">
        <v>955</v>
      </c>
      <c r="E4114" s="124" t="s">
        <v>953</v>
      </c>
    </row>
    <row r="4115" spans="1:5">
      <c r="A4115" s="122">
        <v>432109</v>
      </c>
      <c r="B4115" s="5">
        <v>2</v>
      </c>
      <c r="C4115" s="123">
        <f t="shared" si="117"/>
        <v>5.5555555555555554</v>
      </c>
      <c r="D4115" s="124" t="s">
        <v>955</v>
      </c>
      <c r="E4115" s="124" t="s">
        <v>953</v>
      </c>
    </row>
    <row r="4116" spans="1:5">
      <c r="A4116" s="122">
        <v>432195</v>
      </c>
      <c r="B4116" s="5">
        <v>2</v>
      </c>
      <c r="C4116" s="123">
        <f t="shared" si="117"/>
        <v>5.5555555555555554</v>
      </c>
      <c r="D4116" s="124" t="s">
        <v>955</v>
      </c>
      <c r="E4116" s="124" t="s">
        <v>953</v>
      </c>
    </row>
    <row r="4117" spans="1:5">
      <c r="A4117" s="122">
        <v>432395</v>
      </c>
      <c r="B4117" s="5">
        <v>2</v>
      </c>
      <c r="C4117" s="123">
        <f t="shared" si="117"/>
        <v>5.5555555555555554</v>
      </c>
      <c r="D4117" s="124" t="s">
        <v>955</v>
      </c>
      <c r="E4117" s="124" t="s">
        <v>953</v>
      </c>
    </row>
    <row r="4118" spans="1:5">
      <c r="A4118" s="122">
        <v>432491</v>
      </c>
      <c r="B4118" s="5">
        <v>2</v>
      </c>
      <c r="C4118" s="123">
        <f t="shared" si="117"/>
        <v>5.5555555555555554</v>
      </c>
      <c r="D4118" s="124" t="s">
        <v>955</v>
      </c>
      <c r="E4118" s="124" t="s">
        <v>953</v>
      </c>
    </row>
    <row r="4119" spans="1:5">
      <c r="A4119" s="122">
        <v>432578</v>
      </c>
      <c r="B4119" s="5">
        <v>2</v>
      </c>
      <c r="C4119" s="123">
        <f t="shared" si="117"/>
        <v>5.5555555555555554</v>
      </c>
      <c r="D4119" s="124" t="s">
        <v>955</v>
      </c>
      <c r="E4119" s="124" t="s">
        <v>953</v>
      </c>
    </row>
    <row r="4120" spans="1:5">
      <c r="A4120" s="122">
        <v>432733</v>
      </c>
      <c r="B4120" s="5">
        <v>2</v>
      </c>
      <c r="C4120" s="123">
        <f t="shared" si="117"/>
        <v>5.5555555555555554</v>
      </c>
      <c r="D4120" s="124" t="s">
        <v>955</v>
      </c>
      <c r="E4120" s="124" t="s">
        <v>953</v>
      </c>
    </row>
    <row r="4121" spans="1:5">
      <c r="A4121" s="122">
        <v>433000</v>
      </c>
      <c r="B4121" s="5">
        <v>2</v>
      </c>
      <c r="C4121" s="123">
        <f t="shared" si="117"/>
        <v>5.5555555555555554</v>
      </c>
      <c r="D4121" s="124" t="s">
        <v>955</v>
      </c>
      <c r="E4121" s="124" t="s">
        <v>953</v>
      </c>
    </row>
    <row r="4122" spans="1:5">
      <c r="A4122" s="122">
        <v>433213</v>
      </c>
      <c r="B4122" s="5">
        <v>2</v>
      </c>
      <c r="C4122" s="123">
        <f t="shared" si="117"/>
        <v>5.5555555555555554</v>
      </c>
      <c r="D4122" s="124" t="s">
        <v>955</v>
      </c>
      <c r="E4122" s="124" t="s">
        <v>953</v>
      </c>
    </row>
    <row r="4123" spans="1:5">
      <c r="A4123" s="122">
        <v>433215</v>
      </c>
      <c r="B4123" s="5">
        <v>2</v>
      </c>
      <c r="C4123" s="123">
        <f t="shared" si="117"/>
        <v>5.5555555555555554</v>
      </c>
      <c r="D4123" s="124" t="s">
        <v>955</v>
      </c>
      <c r="E4123" s="124" t="s">
        <v>953</v>
      </c>
    </row>
    <row r="4124" spans="1:5">
      <c r="A4124" s="122">
        <v>434196</v>
      </c>
      <c r="B4124" s="5">
        <v>2</v>
      </c>
      <c r="C4124" s="123">
        <f t="shared" si="117"/>
        <v>5.5555555555555554</v>
      </c>
      <c r="D4124" s="124" t="s">
        <v>955</v>
      </c>
      <c r="E4124" s="124" t="s">
        <v>953</v>
      </c>
    </row>
    <row r="4125" spans="1:5">
      <c r="A4125" s="122">
        <v>434906</v>
      </c>
      <c r="B4125" s="5">
        <v>2</v>
      </c>
      <c r="C4125" s="123">
        <f t="shared" si="117"/>
        <v>5.5555555555555554</v>
      </c>
      <c r="D4125" s="124" t="s">
        <v>955</v>
      </c>
      <c r="E4125" s="124" t="s">
        <v>953</v>
      </c>
    </row>
    <row r="4126" spans="1:5">
      <c r="A4126" s="122">
        <v>435116</v>
      </c>
      <c r="B4126" s="5">
        <v>2</v>
      </c>
      <c r="C4126" s="123">
        <f t="shared" si="117"/>
        <v>5.5555555555555554</v>
      </c>
      <c r="D4126" s="124" t="s">
        <v>955</v>
      </c>
      <c r="E4126" s="124" t="s">
        <v>953</v>
      </c>
    </row>
    <row r="4127" spans="1:5">
      <c r="A4127" s="122">
        <v>431179</v>
      </c>
      <c r="B4127" s="5">
        <v>1</v>
      </c>
      <c r="C4127" s="123">
        <f t="shared" si="117"/>
        <v>2.7777777777777777</v>
      </c>
      <c r="D4127" s="124" t="s">
        <v>955</v>
      </c>
      <c r="E4127" s="124" t="s">
        <v>953</v>
      </c>
    </row>
    <row r="4128" spans="1:5">
      <c r="A4128" s="122">
        <v>431357</v>
      </c>
      <c r="B4128" s="5">
        <v>1</v>
      </c>
      <c r="C4128" s="123">
        <f t="shared" si="117"/>
        <v>2.7777777777777777</v>
      </c>
      <c r="D4128" s="124" t="s">
        <v>955</v>
      </c>
      <c r="E4128" s="124" t="s">
        <v>953</v>
      </c>
    </row>
    <row r="4129" spans="1:5">
      <c r="A4129" s="122">
        <v>431425</v>
      </c>
      <c r="B4129" s="5">
        <v>1</v>
      </c>
      <c r="C4129" s="123">
        <f t="shared" si="117"/>
        <v>2.7777777777777777</v>
      </c>
      <c r="D4129" s="124" t="s">
        <v>955</v>
      </c>
      <c r="E4129" s="124" t="s">
        <v>953</v>
      </c>
    </row>
    <row r="4130" spans="1:5">
      <c r="A4130" s="122">
        <v>431612</v>
      </c>
      <c r="B4130" s="5">
        <v>1</v>
      </c>
      <c r="C4130" s="123">
        <f t="shared" si="117"/>
        <v>2.7777777777777777</v>
      </c>
      <c r="D4130" s="124" t="s">
        <v>955</v>
      </c>
      <c r="E4130" s="124" t="s">
        <v>953</v>
      </c>
    </row>
    <row r="4131" spans="1:5">
      <c r="A4131" s="122">
        <v>431715</v>
      </c>
      <c r="B4131" s="5">
        <v>1</v>
      </c>
      <c r="C4131" s="123">
        <f t="shared" si="117"/>
        <v>2.7777777777777777</v>
      </c>
      <c r="D4131" s="124" t="s">
        <v>955</v>
      </c>
      <c r="E4131" s="124" t="s">
        <v>953</v>
      </c>
    </row>
    <row r="4132" spans="1:5">
      <c r="A4132" s="122">
        <v>431847</v>
      </c>
      <c r="B4132" s="5">
        <v>1</v>
      </c>
      <c r="C4132" s="123">
        <f t="shared" si="117"/>
        <v>2.7777777777777777</v>
      </c>
      <c r="D4132" s="124" t="s">
        <v>955</v>
      </c>
      <c r="E4132" s="124" t="s">
        <v>953</v>
      </c>
    </row>
    <row r="4133" spans="1:5">
      <c r="A4133" s="122">
        <v>432012</v>
      </c>
      <c r="B4133" s="5">
        <v>1</v>
      </c>
      <c r="C4133" s="123">
        <f t="shared" si="117"/>
        <v>2.7777777777777777</v>
      </c>
      <c r="D4133" s="124" t="s">
        <v>955</v>
      </c>
      <c r="E4133" s="124" t="s">
        <v>953</v>
      </c>
    </row>
    <row r="4134" spans="1:5">
      <c r="A4134" s="122">
        <v>432138</v>
      </c>
      <c r="B4134" s="5">
        <v>1</v>
      </c>
      <c r="C4134" s="123">
        <f t="shared" si="117"/>
        <v>2.7777777777777777</v>
      </c>
      <c r="D4134" s="124" t="s">
        <v>955</v>
      </c>
      <c r="E4134" s="124" t="s">
        <v>953</v>
      </c>
    </row>
    <row r="4135" spans="1:5">
      <c r="A4135" s="122">
        <v>432390</v>
      </c>
      <c r="B4135" s="5">
        <v>1</v>
      </c>
      <c r="C4135" s="123">
        <f t="shared" si="117"/>
        <v>2.7777777777777777</v>
      </c>
      <c r="D4135" s="124" t="s">
        <v>955</v>
      </c>
      <c r="E4135" s="124" t="s">
        <v>953</v>
      </c>
    </row>
    <row r="4136" spans="1:5">
      <c r="A4136" s="122">
        <v>432480</v>
      </c>
      <c r="B4136" s="5">
        <v>1</v>
      </c>
      <c r="C4136" s="123">
        <f t="shared" si="117"/>
        <v>2.7777777777777777</v>
      </c>
      <c r="D4136" s="124" t="s">
        <v>955</v>
      </c>
      <c r="E4136" s="124" t="s">
        <v>953</v>
      </c>
    </row>
    <row r="4137" spans="1:5">
      <c r="A4137" s="122">
        <v>432534</v>
      </c>
      <c r="B4137" s="5">
        <v>1</v>
      </c>
      <c r="C4137" s="123">
        <f t="shared" si="117"/>
        <v>2.7777777777777777</v>
      </c>
      <c r="D4137" s="124" t="s">
        <v>955</v>
      </c>
      <c r="E4137" s="124" t="s">
        <v>953</v>
      </c>
    </row>
    <row r="4138" spans="1:5">
      <c r="A4138" s="122">
        <v>432562</v>
      </c>
      <c r="B4138" s="5">
        <v>1</v>
      </c>
      <c r="C4138" s="123">
        <f t="shared" si="117"/>
        <v>2.7777777777777777</v>
      </c>
      <c r="D4138" s="124" t="s">
        <v>955</v>
      </c>
      <c r="E4138" s="124" t="s">
        <v>953</v>
      </c>
    </row>
    <row r="4139" spans="1:5">
      <c r="A4139" s="122">
        <v>432831</v>
      </c>
      <c r="B4139" s="5">
        <v>1</v>
      </c>
      <c r="C4139" s="123">
        <f t="shared" si="117"/>
        <v>2.7777777777777777</v>
      </c>
      <c r="D4139" s="124" t="s">
        <v>955</v>
      </c>
      <c r="E4139" s="124" t="s">
        <v>953</v>
      </c>
    </row>
    <row r="4140" spans="1:5">
      <c r="A4140" s="122">
        <v>432913</v>
      </c>
      <c r="B4140" s="5">
        <v>1</v>
      </c>
      <c r="C4140" s="123">
        <f t="shared" si="117"/>
        <v>2.7777777777777777</v>
      </c>
      <c r="D4140" s="124" t="s">
        <v>955</v>
      </c>
      <c r="E4140" s="124" t="s">
        <v>953</v>
      </c>
    </row>
    <row r="4141" spans="1:5">
      <c r="A4141" s="122">
        <v>433041</v>
      </c>
      <c r="B4141" s="5">
        <v>1</v>
      </c>
      <c r="C4141" s="123">
        <f t="shared" si="117"/>
        <v>2.7777777777777777</v>
      </c>
      <c r="D4141" s="124" t="s">
        <v>955</v>
      </c>
      <c r="E4141" s="124" t="s">
        <v>953</v>
      </c>
    </row>
    <row r="4142" spans="1:5">
      <c r="A4142" s="122">
        <v>433602</v>
      </c>
      <c r="B4142" s="5">
        <v>1</v>
      </c>
      <c r="C4142" s="123">
        <f t="shared" si="117"/>
        <v>2.7777777777777777</v>
      </c>
      <c r="D4142" s="124" t="s">
        <v>955</v>
      </c>
      <c r="E4142" s="124" t="s">
        <v>953</v>
      </c>
    </row>
    <row r="4143" spans="1:5">
      <c r="A4143" s="122">
        <v>433772</v>
      </c>
      <c r="B4143" s="5">
        <v>1</v>
      </c>
      <c r="C4143" s="123">
        <f t="shared" si="117"/>
        <v>2.7777777777777777</v>
      </c>
      <c r="D4143" s="124" t="s">
        <v>955</v>
      </c>
      <c r="E4143" s="124" t="s">
        <v>953</v>
      </c>
    </row>
    <row r="4144" spans="1:5">
      <c r="A4144" s="122">
        <v>434146</v>
      </c>
      <c r="B4144" s="5">
        <v>1</v>
      </c>
      <c r="C4144" s="123">
        <f t="shared" si="117"/>
        <v>2.7777777777777777</v>
      </c>
      <c r="D4144" s="124" t="s">
        <v>955</v>
      </c>
      <c r="E4144" s="124" t="s">
        <v>953</v>
      </c>
    </row>
    <row r="4145" spans="1:5">
      <c r="A4145" s="122">
        <v>434318</v>
      </c>
      <c r="B4145" s="5">
        <v>1</v>
      </c>
      <c r="C4145" s="123">
        <f t="shared" si="117"/>
        <v>2.7777777777777777</v>
      </c>
      <c r="D4145" s="124" t="s">
        <v>955</v>
      </c>
      <c r="E4145" s="124" t="s">
        <v>953</v>
      </c>
    </row>
    <row r="4146" spans="1:5">
      <c r="A4146" s="122">
        <v>434355</v>
      </c>
      <c r="B4146" s="5">
        <v>1</v>
      </c>
      <c r="C4146" s="123">
        <f t="shared" si="117"/>
        <v>2.7777777777777777</v>
      </c>
      <c r="D4146" s="124" t="s">
        <v>955</v>
      </c>
      <c r="E4146" s="124" t="s">
        <v>953</v>
      </c>
    </row>
    <row r="4147" spans="1:5">
      <c r="A4147" s="122">
        <v>434514</v>
      </c>
      <c r="B4147" s="5">
        <v>1</v>
      </c>
      <c r="C4147" s="123">
        <f t="shared" si="117"/>
        <v>2.7777777777777777</v>
      </c>
      <c r="D4147" s="124" t="s">
        <v>955</v>
      </c>
      <c r="E4147" s="124" t="s">
        <v>953</v>
      </c>
    </row>
    <row r="4148" spans="1:5">
      <c r="A4148" s="122">
        <v>434549</v>
      </c>
      <c r="B4148" s="5">
        <v>1</v>
      </c>
      <c r="C4148" s="123">
        <f t="shared" si="117"/>
        <v>2.7777777777777777</v>
      </c>
      <c r="D4148" s="124" t="s">
        <v>955</v>
      </c>
      <c r="E4148" s="124" t="s">
        <v>953</v>
      </c>
    </row>
    <row r="4149" spans="1:5">
      <c r="A4149" s="122">
        <v>434566</v>
      </c>
      <c r="B4149" s="5">
        <v>1</v>
      </c>
      <c r="C4149" s="123">
        <f t="shared" si="117"/>
        <v>2.7777777777777777</v>
      </c>
      <c r="D4149" s="124" t="s">
        <v>955</v>
      </c>
      <c r="E4149" s="124" t="s">
        <v>953</v>
      </c>
    </row>
    <row r="4150" spans="1:5">
      <c r="A4150" s="122">
        <v>434592</v>
      </c>
      <c r="B4150" s="5">
        <v>1</v>
      </c>
      <c r="C4150" s="123">
        <f t="shared" si="117"/>
        <v>2.7777777777777777</v>
      </c>
      <c r="D4150" s="124" t="s">
        <v>955</v>
      </c>
      <c r="E4150" s="124" t="s">
        <v>953</v>
      </c>
    </row>
    <row r="4151" spans="1:5">
      <c r="A4151" s="122">
        <v>434596</v>
      </c>
      <c r="B4151" s="5">
        <v>1</v>
      </c>
      <c r="C4151" s="123">
        <f t="shared" si="117"/>
        <v>2.7777777777777777</v>
      </c>
      <c r="D4151" s="124" t="s">
        <v>955</v>
      </c>
      <c r="E4151" s="124" t="s">
        <v>953</v>
      </c>
    </row>
    <row r="4152" spans="1:5">
      <c r="A4152" s="122">
        <v>434868</v>
      </c>
      <c r="B4152" s="5">
        <v>1</v>
      </c>
      <c r="C4152" s="123">
        <f t="shared" si="117"/>
        <v>2.7777777777777777</v>
      </c>
      <c r="D4152" s="124" t="s">
        <v>955</v>
      </c>
      <c r="E4152" s="124" t="s">
        <v>953</v>
      </c>
    </row>
    <row r="4153" spans="1:5">
      <c r="A4153" s="122">
        <v>434904</v>
      </c>
      <c r="B4153" s="5">
        <v>1</v>
      </c>
      <c r="C4153" s="123">
        <f t="shared" si="117"/>
        <v>2.7777777777777777</v>
      </c>
      <c r="D4153" s="124" t="s">
        <v>955</v>
      </c>
      <c r="E4153" s="124" t="s">
        <v>953</v>
      </c>
    </row>
    <row r="4154" spans="1:5">
      <c r="A4154" s="122">
        <v>431167</v>
      </c>
      <c r="B4154" s="5">
        <v>0</v>
      </c>
      <c r="C4154" s="123">
        <f t="shared" si="117"/>
        <v>0</v>
      </c>
      <c r="D4154" s="124" t="s">
        <v>955</v>
      </c>
      <c r="E4154" s="124" t="s">
        <v>953</v>
      </c>
    </row>
    <row r="4155" spans="1:5">
      <c r="A4155" s="122">
        <v>431375</v>
      </c>
      <c r="B4155" s="5">
        <v>0</v>
      </c>
      <c r="C4155" s="123">
        <f t="shared" si="117"/>
        <v>0</v>
      </c>
      <c r="D4155" s="124" t="s">
        <v>955</v>
      </c>
      <c r="E4155" s="124" t="s">
        <v>953</v>
      </c>
    </row>
    <row r="4156" spans="1:5">
      <c r="A4156" s="122">
        <v>431473</v>
      </c>
      <c r="B4156" s="5">
        <v>0</v>
      </c>
      <c r="C4156" s="123">
        <f t="shared" si="117"/>
        <v>0</v>
      </c>
      <c r="D4156" s="124" t="s">
        <v>955</v>
      </c>
      <c r="E4156" s="124" t="s">
        <v>953</v>
      </c>
    </row>
    <row r="4157" spans="1:5">
      <c r="A4157" s="122">
        <v>431603</v>
      </c>
      <c r="B4157" s="5">
        <v>0</v>
      </c>
      <c r="C4157" s="123">
        <f t="shared" si="117"/>
        <v>0</v>
      </c>
      <c r="D4157" s="124" t="s">
        <v>955</v>
      </c>
      <c r="E4157" s="124" t="s">
        <v>953</v>
      </c>
    </row>
    <row r="4158" spans="1:5">
      <c r="A4158" s="122">
        <v>431627</v>
      </c>
      <c r="B4158" s="5">
        <v>0</v>
      </c>
      <c r="C4158" s="123">
        <f t="shared" si="117"/>
        <v>0</v>
      </c>
      <c r="D4158" s="124" t="s">
        <v>955</v>
      </c>
      <c r="E4158" s="124" t="s">
        <v>953</v>
      </c>
    </row>
    <row r="4159" spans="1:5">
      <c r="A4159" s="122">
        <v>431860</v>
      </c>
      <c r="B4159" s="5">
        <v>0</v>
      </c>
      <c r="C4159" s="123">
        <f t="shared" si="117"/>
        <v>0</v>
      </c>
      <c r="D4159" s="124" t="s">
        <v>955</v>
      </c>
      <c r="E4159" s="124" t="s">
        <v>953</v>
      </c>
    </row>
    <row r="4160" spans="1:5">
      <c r="A4160" s="122">
        <v>431978</v>
      </c>
      <c r="B4160" s="5">
        <v>0</v>
      </c>
      <c r="C4160" s="123">
        <f t="shared" si="117"/>
        <v>0</v>
      </c>
      <c r="D4160" s="124" t="s">
        <v>955</v>
      </c>
      <c r="E4160" s="124" t="s">
        <v>953</v>
      </c>
    </row>
    <row r="4161" spans="1:5">
      <c r="A4161" s="122">
        <v>432807</v>
      </c>
      <c r="B4161" s="5">
        <v>0</v>
      </c>
      <c r="C4161" s="123">
        <f t="shared" si="117"/>
        <v>0</v>
      </c>
      <c r="D4161" s="124" t="s">
        <v>955</v>
      </c>
      <c r="E4161" s="124" t="s">
        <v>953</v>
      </c>
    </row>
    <row r="4162" spans="1:5">
      <c r="A4162" s="122">
        <v>432861</v>
      </c>
      <c r="B4162" s="5">
        <v>0</v>
      </c>
      <c r="C4162" s="123">
        <f t="shared" si="117"/>
        <v>0</v>
      </c>
      <c r="D4162" s="124" t="s">
        <v>955</v>
      </c>
      <c r="E4162" s="124" t="s">
        <v>953</v>
      </c>
    </row>
    <row r="4163" spans="1:5">
      <c r="A4163" s="122">
        <v>432978</v>
      </c>
      <c r="B4163" s="5">
        <v>0</v>
      </c>
      <c r="C4163" s="123">
        <f t="shared" si="117"/>
        <v>0</v>
      </c>
      <c r="D4163" s="124" t="s">
        <v>955</v>
      </c>
      <c r="E4163" s="124" t="s">
        <v>953</v>
      </c>
    </row>
    <row r="4164" spans="1:5">
      <c r="A4164" s="122">
        <v>433036</v>
      </c>
      <c r="B4164" s="5">
        <v>0</v>
      </c>
      <c r="C4164" s="123">
        <f t="shared" si="117"/>
        <v>0</v>
      </c>
      <c r="D4164" s="124" t="s">
        <v>955</v>
      </c>
      <c r="E4164" s="124" t="s">
        <v>953</v>
      </c>
    </row>
    <row r="4165" spans="1:5">
      <c r="A4165" s="122">
        <v>433076</v>
      </c>
      <c r="B4165" s="5">
        <v>0</v>
      </c>
      <c r="C4165" s="123">
        <f t="shared" ref="C4165:C4183" si="118">B4165*100/36</f>
        <v>0</v>
      </c>
      <c r="D4165" s="124" t="s">
        <v>527</v>
      </c>
      <c r="E4165" s="124" t="s">
        <v>953</v>
      </c>
    </row>
    <row r="4166" spans="1:5">
      <c r="A4166" s="122">
        <v>433086</v>
      </c>
      <c r="B4166" s="5">
        <v>0</v>
      </c>
      <c r="C4166" s="123">
        <f t="shared" si="118"/>
        <v>0</v>
      </c>
      <c r="D4166" s="124" t="s">
        <v>953</v>
      </c>
      <c r="E4166" s="124" t="s">
        <v>953</v>
      </c>
    </row>
    <row r="4167" spans="1:5">
      <c r="A4167" s="122">
        <v>433127</v>
      </c>
      <c r="B4167" s="5">
        <v>0</v>
      </c>
      <c r="C4167" s="123">
        <f t="shared" si="118"/>
        <v>0</v>
      </c>
      <c r="D4167" s="124" t="s">
        <v>953</v>
      </c>
      <c r="E4167" s="124" t="s">
        <v>953</v>
      </c>
    </row>
    <row r="4168" spans="1:5">
      <c r="A4168" s="122">
        <v>433260</v>
      </c>
      <c r="B4168" s="5">
        <v>0</v>
      </c>
      <c r="C4168" s="123">
        <f t="shared" si="118"/>
        <v>0</v>
      </c>
      <c r="D4168" s="124" t="s">
        <v>953</v>
      </c>
      <c r="E4168" s="124" t="s">
        <v>953</v>
      </c>
    </row>
    <row r="4169" spans="1:5">
      <c r="A4169" s="122">
        <v>433372</v>
      </c>
      <c r="B4169" s="5">
        <v>0</v>
      </c>
      <c r="C4169" s="123">
        <f t="shared" si="118"/>
        <v>0</v>
      </c>
      <c r="D4169" s="124" t="s">
        <v>953</v>
      </c>
      <c r="E4169" s="124" t="s">
        <v>953</v>
      </c>
    </row>
    <row r="4170" spans="1:5">
      <c r="A4170" s="122">
        <v>433419</v>
      </c>
      <c r="B4170" s="5">
        <v>0</v>
      </c>
      <c r="C4170" s="123">
        <f t="shared" si="118"/>
        <v>0</v>
      </c>
      <c r="D4170" s="124" t="s">
        <v>953</v>
      </c>
      <c r="E4170" s="124" t="s">
        <v>953</v>
      </c>
    </row>
    <row r="4171" spans="1:5">
      <c r="A4171" s="122">
        <v>433430</v>
      </c>
      <c r="B4171" s="5">
        <v>0</v>
      </c>
      <c r="C4171" s="123">
        <f t="shared" si="118"/>
        <v>0</v>
      </c>
      <c r="D4171" s="124" t="s">
        <v>953</v>
      </c>
      <c r="E4171" s="124" t="s">
        <v>953</v>
      </c>
    </row>
    <row r="4172" spans="1:5">
      <c r="A4172" s="122">
        <v>433507</v>
      </c>
      <c r="B4172" s="5">
        <v>0</v>
      </c>
      <c r="C4172" s="123">
        <f t="shared" si="118"/>
        <v>0</v>
      </c>
      <c r="D4172" s="124" t="s">
        <v>953</v>
      </c>
      <c r="E4172" s="124" t="s">
        <v>953</v>
      </c>
    </row>
    <row r="4173" spans="1:5">
      <c r="A4173" s="122">
        <v>433830</v>
      </c>
      <c r="B4173" s="5">
        <v>0</v>
      </c>
      <c r="C4173" s="123">
        <f t="shared" si="118"/>
        <v>0</v>
      </c>
      <c r="D4173" s="124" t="s">
        <v>953</v>
      </c>
      <c r="E4173" s="124" t="s">
        <v>953</v>
      </c>
    </row>
    <row r="4174" spans="1:5">
      <c r="A4174" s="122">
        <v>434010</v>
      </c>
      <c r="B4174" s="5">
        <v>0</v>
      </c>
      <c r="C4174" s="123">
        <f t="shared" si="118"/>
        <v>0</v>
      </c>
      <c r="D4174" s="124" t="s">
        <v>953</v>
      </c>
      <c r="E4174" s="124" t="s">
        <v>953</v>
      </c>
    </row>
    <row r="4175" spans="1:5">
      <c r="A4175" s="122">
        <v>434147</v>
      </c>
      <c r="B4175" s="5">
        <v>0</v>
      </c>
      <c r="C4175" s="123">
        <f t="shared" si="118"/>
        <v>0</v>
      </c>
      <c r="D4175" s="124" t="s">
        <v>953</v>
      </c>
      <c r="E4175" s="124" t="s">
        <v>953</v>
      </c>
    </row>
    <row r="4176" spans="1:5">
      <c r="A4176" s="122">
        <v>434194</v>
      </c>
      <c r="B4176" s="5">
        <v>0</v>
      </c>
      <c r="C4176" s="123">
        <f t="shared" si="118"/>
        <v>0</v>
      </c>
      <c r="D4176" s="124" t="s">
        <v>953</v>
      </c>
      <c r="E4176" s="124" t="s">
        <v>953</v>
      </c>
    </row>
    <row r="4177" spans="1:5">
      <c r="A4177" s="122">
        <v>434337</v>
      </c>
      <c r="B4177" s="5">
        <v>0</v>
      </c>
      <c r="C4177" s="123">
        <f t="shared" si="118"/>
        <v>0</v>
      </c>
      <c r="D4177" s="124" t="s">
        <v>953</v>
      </c>
      <c r="E4177" s="124" t="s">
        <v>953</v>
      </c>
    </row>
    <row r="4178" spans="1:5">
      <c r="A4178" s="122">
        <v>434506</v>
      </c>
      <c r="B4178" s="5">
        <v>0</v>
      </c>
      <c r="C4178" s="123">
        <f t="shared" si="118"/>
        <v>0</v>
      </c>
      <c r="D4178" s="124" t="s">
        <v>953</v>
      </c>
      <c r="E4178" s="124" t="s">
        <v>953</v>
      </c>
    </row>
    <row r="4179" spans="1:5">
      <c r="A4179" s="122">
        <v>434571</v>
      </c>
      <c r="B4179" s="5">
        <v>0</v>
      </c>
      <c r="C4179" s="123">
        <f t="shared" si="118"/>
        <v>0</v>
      </c>
      <c r="D4179" s="124" t="s">
        <v>953</v>
      </c>
      <c r="E4179" s="124" t="s">
        <v>953</v>
      </c>
    </row>
    <row r="4180" spans="1:5">
      <c r="A4180" s="122">
        <v>434618</v>
      </c>
      <c r="B4180" s="5">
        <v>0</v>
      </c>
      <c r="C4180" s="123">
        <f t="shared" si="118"/>
        <v>0</v>
      </c>
      <c r="D4180" s="124" t="s">
        <v>953</v>
      </c>
      <c r="E4180" s="124" t="s">
        <v>953</v>
      </c>
    </row>
    <row r="4181" spans="1:5">
      <c r="A4181" s="122">
        <v>434638</v>
      </c>
      <c r="B4181" s="5">
        <v>0</v>
      </c>
      <c r="C4181" s="123">
        <f t="shared" si="118"/>
        <v>0</v>
      </c>
      <c r="D4181" s="124" t="s">
        <v>953</v>
      </c>
      <c r="E4181" s="124" t="s">
        <v>953</v>
      </c>
    </row>
    <row r="4182" spans="1:5">
      <c r="A4182" s="122">
        <v>434769</v>
      </c>
      <c r="B4182" s="5">
        <v>0</v>
      </c>
      <c r="C4182" s="123">
        <f t="shared" si="118"/>
        <v>0</v>
      </c>
      <c r="D4182" s="124" t="s">
        <v>953</v>
      </c>
      <c r="E4182" s="124" t="s">
        <v>953</v>
      </c>
    </row>
    <row r="4183" spans="1:5" ht="16" thickBot="1">
      <c r="A4183" s="125">
        <v>434838</v>
      </c>
      <c r="B4183" s="39">
        <v>0</v>
      </c>
      <c r="C4183" s="126">
        <f t="shared" si="118"/>
        <v>0</v>
      </c>
      <c r="D4183" s="127" t="s">
        <v>953</v>
      </c>
      <c r="E4183" s="127" t="s">
        <v>953</v>
      </c>
    </row>
  </sheetData>
  <phoneticPr fontId="3" type="noConversion"/>
  <pageMargins left="0.75" right="0.75" top="1" bottom="1" header="0.5" footer="0.5"/>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dimension ref="A1:P1093"/>
  <sheetViews>
    <sheetView zoomScale="90" zoomScaleNormal="90" zoomScalePageLayoutView="90" workbookViewId="0">
      <pane ySplit="6" topLeftCell="A908" activePane="bottomLeft" state="frozen"/>
      <selection pane="bottomLeft" activeCell="I24" sqref="I24"/>
    </sheetView>
  </sheetViews>
  <sheetFormatPr defaultColWidth="10.83203125" defaultRowHeight="15.5"/>
  <cols>
    <col min="1" max="1" width="11.33203125" style="136" customWidth="1"/>
    <col min="2" max="2" width="12" style="135" customWidth="1"/>
    <col min="3" max="3" width="8" style="134" customWidth="1"/>
    <col min="4" max="4" width="10.33203125" style="134" customWidth="1"/>
    <col min="5" max="5" width="9" style="134" customWidth="1"/>
    <col min="6" max="6" width="8.6640625" style="134" customWidth="1"/>
    <col min="7" max="7" width="9.1640625" style="134" customWidth="1"/>
    <col min="8" max="8" width="10.6640625" style="134" customWidth="1"/>
    <col min="9" max="9" width="10.83203125" style="134" customWidth="1"/>
    <col min="10" max="10" width="11.1640625" style="134" customWidth="1"/>
    <col min="11" max="11" width="14.1640625" style="132" customWidth="1"/>
    <col min="12" max="12" width="12.1640625" style="132" customWidth="1"/>
    <col min="13" max="13" width="23" style="132" customWidth="1"/>
    <col min="14" max="14" width="14" style="132" customWidth="1"/>
    <col min="15" max="15" width="25.1640625" style="134" customWidth="1"/>
    <col min="16" max="16" width="34.1640625" style="134" customWidth="1"/>
    <col min="17" max="16384" width="10.83203125" style="134"/>
  </cols>
  <sheetData>
    <row r="1" spans="1:16">
      <c r="A1" s="155" t="s">
        <v>6197</v>
      </c>
    </row>
    <row r="2" spans="1:16">
      <c r="A2" s="134" t="s">
        <v>5534</v>
      </c>
    </row>
    <row r="3" spans="1:16" ht="17.5">
      <c r="A3" s="154" t="s">
        <v>5533</v>
      </c>
    </row>
    <row r="4" spans="1:16" ht="17.5">
      <c r="A4" s="154" t="s">
        <v>5532</v>
      </c>
    </row>
    <row r="5" spans="1:16" ht="16" thickBot="1"/>
    <row r="6" spans="1:16" s="149" customFormat="1" ht="47" thickBot="1">
      <c r="A6" s="153" t="s">
        <v>5531</v>
      </c>
      <c r="B6" s="152" t="s">
        <v>5530</v>
      </c>
      <c r="C6" s="150" t="s">
        <v>5529</v>
      </c>
      <c r="D6" s="150" t="s">
        <v>5528</v>
      </c>
      <c r="E6" s="150" t="s">
        <v>5527</v>
      </c>
      <c r="F6" s="150" t="s">
        <v>5526</v>
      </c>
      <c r="G6" s="150" t="s">
        <v>5525</v>
      </c>
      <c r="H6" s="150" t="s">
        <v>5524</v>
      </c>
      <c r="I6" s="150" t="s">
        <v>5523</v>
      </c>
      <c r="J6" s="150" t="s">
        <v>5522</v>
      </c>
      <c r="K6" s="150" t="s">
        <v>5521</v>
      </c>
      <c r="L6" s="151" t="s">
        <v>5520</v>
      </c>
      <c r="M6" s="150" t="s">
        <v>5519</v>
      </c>
      <c r="N6" s="150" t="s">
        <v>5518</v>
      </c>
      <c r="O6" s="150" t="s">
        <v>5517</v>
      </c>
      <c r="P6" s="150" t="s">
        <v>5516</v>
      </c>
    </row>
    <row r="7" spans="1:16">
      <c r="A7" s="136">
        <v>431143</v>
      </c>
      <c r="B7" s="135" t="s">
        <v>5515</v>
      </c>
      <c r="C7" s="134">
        <v>235</v>
      </c>
      <c r="D7" s="134">
        <v>969</v>
      </c>
      <c r="E7" s="141">
        <v>933.255319148936</v>
      </c>
      <c r="F7" s="141">
        <v>3.6888215532573598</v>
      </c>
      <c r="G7" s="134">
        <v>521</v>
      </c>
      <c r="H7" s="141">
        <v>53.766769865841098</v>
      </c>
      <c r="I7" s="134">
        <v>415</v>
      </c>
      <c r="J7" s="141">
        <v>42.827657378741002</v>
      </c>
      <c r="K7" s="132" t="s">
        <v>5514</v>
      </c>
      <c r="L7" s="132">
        <v>1077</v>
      </c>
      <c r="M7" s="132" t="s">
        <v>5513</v>
      </c>
      <c r="N7" s="132">
        <v>1077</v>
      </c>
      <c r="O7" s="134" t="s">
        <v>5512</v>
      </c>
      <c r="P7" s="134" t="s">
        <v>5511</v>
      </c>
    </row>
    <row r="8" spans="1:16">
      <c r="A8" s="136">
        <v>431145</v>
      </c>
      <c r="B8" s="135" t="s">
        <v>5327</v>
      </c>
      <c r="C8" s="134">
        <v>219</v>
      </c>
      <c r="D8" s="134">
        <v>360</v>
      </c>
      <c r="E8" s="141">
        <v>352.58904109589002</v>
      </c>
      <c r="F8" s="141">
        <v>2.058599695586</v>
      </c>
      <c r="G8" s="134">
        <v>284</v>
      </c>
      <c r="H8" s="141">
        <v>78.8888888888889</v>
      </c>
      <c r="I8" s="134">
        <v>260</v>
      </c>
      <c r="J8" s="141">
        <v>72.2222222222222</v>
      </c>
      <c r="K8" s="132" t="s">
        <v>5510</v>
      </c>
      <c r="L8" s="132">
        <v>357</v>
      </c>
      <c r="M8" s="132" t="s">
        <v>5509</v>
      </c>
      <c r="N8" s="132">
        <v>378</v>
      </c>
      <c r="O8" s="134" t="s">
        <v>5508</v>
      </c>
      <c r="P8" s="134" t="s">
        <v>5507</v>
      </c>
    </row>
    <row r="9" spans="1:16">
      <c r="A9" s="136">
        <v>431146</v>
      </c>
      <c r="B9" s="135" t="s">
        <v>5506</v>
      </c>
      <c r="C9" s="134">
        <v>230</v>
      </c>
      <c r="D9" s="134">
        <v>1521</v>
      </c>
      <c r="E9" s="141">
        <v>1455.22173913043</v>
      </c>
      <c r="F9" s="141">
        <v>4.3246719835348602</v>
      </c>
      <c r="G9" s="134">
        <v>978</v>
      </c>
      <c r="H9" s="141">
        <v>64.299802761341198</v>
      </c>
      <c r="I9" s="134">
        <v>866</v>
      </c>
      <c r="J9" s="141">
        <v>56.936226166995397</v>
      </c>
      <c r="K9" s="132" t="s">
        <v>5505</v>
      </c>
      <c r="L9" s="132">
        <v>1515</v>
      </c>
      <c r="M9" s="132" t="s">
        <v>5504</v>
      </c>
      <c r="N9" s="132">
        <v>1530</v>
      </c>
      <c r="O9" s="134" t="s">
        <v>5503</v>
      </c>
      <c r="P9" s="134" t="s">
        <v>5502</v>
      </c>
    </row>
    <row r="10" spans="1:16">
      <c r="A10" s="136">
        <v>431151</v>
      </c>
      <c r="B10" s="135" t="s">
        <v>4704</v>
      </c>
      <c r="C10" s="134">
        <v>194</v>
      </c>
      <c r="D10" s="134">
        <v>1452</v>
      </c>
      <c r="E10" s="141">
        <v>1373.0721649484501</v>
      </c>
      <c r="F10" s="141">
        <v>5.4358013120899704</v>
      </c>
      <c r="G10" s="134">
        <v>971</v>
      </c>
      <c r="H10" s="141">
        <v>66.873278236914601</v>
      </c>
      <c r="I10" s="134">
        <v>706</v>
      </c>
      <c r="J10" s="141">
        <v>48.622589531680397</v>
      </c>
      <c r="K10" s="132" t="s">
        <v>5501</v>
      </c>
      <c r="L10" s="132">
        <v>1695</v>
      </c>
      <c r="M10" s="132" t="s">
        <v>5500</v>
      </c>
      <c r="N10" s="132">
        <v>1704</v>
      </c>
      <c r="O10" s="134" t="s">
        <v>5499</v>
      </c>
      <c r="P10" s="134" t="s">
        <v>5498</v>
      </c>
    </row>
    <row r="11" spans="1:16">
      <c r="A11" s="136">
        <v>431157</v>
      </c>
      <c r="B11" s="135" t="s">
        <v>5497</v>
      </c>
      <c r="C11" s="134">
        <v>162</v>
      </c>
      <c r="D11" s="134">
        <v>546</v>
      </c>
      <c r="E11" s="141">
        <v>495.79629629629602</v>
      </c>
      <c r="F11" s="141">
        <v>9.1948175281508604</v>
      </c>
      <c r="G11" s="134">
        <v>452</v>
      </c>
      <c r="H11" s="141">
        <v>82.783882783882802</v>
      </c>
      <c r="I11" s="134">
        <v>402</v>
      </c>
      <c r="J11" s="141">
        <v>73.626373626373606</v>
      </c>
      <c r="K11" s="132" t="s">
        <v>5496</v>
      </c>
      <c r="L11" s="132">
        <v>588</v>
      </c>
      <c r="M11" s="132" t="s">
        <v>5495</v>
      </c>
      <c r="N11" s="132">
        <v>555</v>
      </c>
      <c r="O11" s="134" t="s">
        <v>5494</v>
      </c>
      <c r="P11" s="134" t="s">
        <v>5493</v>
      </c>
    </row>
    <row r="12" spans="1:16">
      <c r="A12" s="136">
        <v>431163</v>
      </c>
      <c r="B12" s="135" t="s">
        <v>5492</v>
      </c>
      <c r="C12" s="134">
        <v>209</v>
      </c>
      <c r="D12" s="134">
        <v>1269</v>
      </c>
      <c r="E12" s="141">
        <v>1067.3110047846901</v>
      </c>
      <c r="F12" s="141">
        <v>15.893537842026101</v>
      </c>
      <c r="G12" s="134">
        <v>707</v>
      </c>
      <c r="H12" s="141">
        <v>55.713159968479097</v>
      </c>
      <c r="I12" s="134">
        <v>577</v>
      </c>
      <c r="J12" s="141">
        <v>45.468873128447598</v>
      </c>
      <c r="K12" s="132" t="s">
        <v>5491</v>
      </c>
      <c r="L12" s="132">
        <v>1344</v>
      </c>
      <c r="M12" s="132" t="s">
        <v>5490</v>
      </c>
      <c r="N12" s="132">
        <v>3975</v>
      </c>
      <c r="O12" s="134" t="s">
        <v>5489</v>
      </c>
      <c r="P12" s="134" t="s">
        <v>5488</v>
      </c>
    </row>
    <row r="13" spans="1:16">
      <c r="A13" s="136">
        <v>431164</v>
      </c>
      <c r="B13" s="135" t="s">
        <v>5365</v>
      </c>
      <c r="C13" s="134">
        <v>200</v>
      </c>
      <c r="D13" s="134">
        <v>369</v>
      </c>
      <c r="E13" s="141">
        <v>359.31</v>
      </c>
      <c r="F13" s="141">
        <v>2.6260162601625998</v>
      </c>
      <c r="G13" s="134">
        <v>278</v>
      </c>
      <c r="H13" s="141">
        <v>75.338753387533899</v>
      </c>
      <c r="I13" s="134">
        <v>239</v>
      </c>
      <c r="J13" s="141">
        <v>64.769647696476994</v>
      </c>
      <c r="K13" s="132" t="s">
        <v>5487</v>
      </c>
      <c r="L13" s="132">
        <v>714</v>
      </c>
      <c r="M13" s="132" t="s">
        <v>5486</v>
      </c>
      <c r="N13" s="132">
        <v>528</v>
      </c>
      <c r="O13" s="134" t="s">
        <v>5485</v>
      </c>
      <c r="P13" s="134" t="s">
        <v>5484</v>
      </c>
    </row>
    <row r="14" spans="1:16">
      <c r="A14" s="136">
        <v>431177</v>
      </c>
      <c r="B14" s="135" t="s">
        <v>5483</v>
      </c>
      <c r="C14" s="134">
        <v>230</v>
      </c>
      <c r="D14" s="134">
        <v>1377</v>
      </c>
      <c r="E14" s="141">
        <v>1112.7</v>
      </c>
      <c r="F14" s="141">
        <v>19.193899782135102</v>
      </c>
      <c r="G14" s="134">
        <v>1067</v>
      </c>
      <c r="H14" s="141">
        <v>77.4872912127814</v>
      </c>
      <c r="I14" s="134">
        <v>930</v>
      </c>
      <c r="J14" s="141">
        <v>67.538126361655799</v>
      </c>
      <c r="K14" s="132" t="s">
        <v>5482</v>
      </c>
      <c r="L14" s="132">
        <v>1599</v>
      </c>
      <c r="M14" s="132" t="s">
        <v>5481</v>
      </c>
      <c r="N14" s="132">
        <v>3234</v>
      </c>
      <c r="O14" s="134" t="s">
        <v>5480</v>
      </c>
      <c r="P14" s="134" t="s">
        <v>5479</v>
      </c>
    </row>
    <row r="15" spans="1:16" s="142" customFormat="1" ht="35" customHeight="1">
      <c r="A15" s="146" t="s">
        <v>5478</v>
      </c>
      <c r="B15" s="145" t="s">
        <v>5477</v>
      </c>
      <c r="C15" s="142">
        <v>232</v>
      </c>
      <c r="D15" s="142">
        <v>669</v>
      </c>
      <c r="E15" s="144">
        <v>613.17672413793105</v>
      </c>
      <c r="F15" s="144">
        <v>8.3442863769908797</v>
      </c>
      <c r="G15" s="142">
        <v>492</v>
      </c>
      <c r="H15" s="144">
        <v>73.542600896861003</v>
      </c>
      <c r="I15" s="142">
        <v>435</v>
      </c>
      <c r="J15" s="144">
        <v>65.022421524663699</v>
      </c>
      <c r="K15" s="143" t="s">
        <v>5476</v>
      </c>
      <c r="L15" s="143">
        <v>723</v>
      </c>
      <c r="M15" s="143" t="s">
        <v>5475</v>
      </c>
      <c r="N15" s="143">
        <v>822</v>
      </c>
      <c r="O15" s="142" t="s">
        <v>5474</v>
      </c>
      <c r="P15" s="142" t="s">
        <v>5474</v>
      </c>
    </row>
    <row r="16" spans="1:16">
      <c r="A16" s="136">
        <v>431188</v>
      </c>
      <c r="B16" s="135" t="s">
        <v>5473</v>
      </c>
      <c r="C16" s="134">
        <v>203</v>
      </c>
      <c r="D16" s="134">
        <v>1369</v>
      </c>
      <c r="E16" s="141">
        <v>1043.2068965517201</v>
      </c>
      <c r="F16" s="141">
        <v>23.797889221934</v>
      </c>
      <c r="G16" s="134">
        <v>1052</v>
      </c>
      <c r="H16" s="141">
        <v>76.844411979547104</v>
      </c>
      <c r="I16" s="134">
        <v>776</v>
      </c>
      <c r="J16" s="141">
        <v>56.683710737764798</v>
      </c>
      <c r="K16" s="132" t="s">
        <v>5472</v>
      </c>
      <c r="L16" s="132">
        <v>1800</v>
      </c>
      <c r="M16" s="132" t="s">
        <v>5471</v>
      </c>
      <c r="N16" s="132">
        <v>1506</v>
      </c>
      <c r="O16" s="134" t="s">
        <v>5470</v>
      </c>
      <c r="P16" s="134" t="s">
        <v>5469</v>
      </c>
    </row>
    <row r="17" spans="1:16">
      <c r="A17" s="136">
        <v>431190</v>
      </c>
      <c r="B17" s="135" t="s">
        <v>5468</v>
      </c>
      <c r="C17" s="134">
        <v>233</v>
      </c>
      <c r="D17" s="134">
        <v>1413</v>
      </c>
      <c r="E17" s="141">
        <v>1302.0643776823999</v>
      </c>
      <c r="F17" s="141">
        <v>7.8510702277138398</v>
      </c>
      <c r="G17" s="134">
        <v>1038</v>
      </c>
      <c r="H17" s="141">
        <v>73.460721868365198</v>
      </c>
      <c r="I17" s="134">
        <v>863</v>
      </c>
      <c r="J17" s="141">
        <v>61.075725406935597</v>
      </c>
      <c r="K17" s="132" t="s">
        <v>5467</v>
      </c>
      <c r="L17" s="132">
        <v>1593</v>
      </c>
      <c r="M17" s="132" t="s">
        <v>5466</v>
      </c>
      <c r="N17" s="132">
        <v>1590</v>
      </c>
      <c r="O17" s="134" t="s">
        <v>5465</v>
      </c>
      <c r="P17" s="134" t="s">
        <v>5464</v>
      </c>
    </row>
    <row r="18" spans="1:16">
      <c r="A18" s="136">
        <v>431196</v>
      </c>
      <c r="B18" s="135" t="s">
        <v>5451</v>
      </c>
      <c r="C18" s="134">
        <v>205</v>
      </c>
      <c r="D18" s="134">
        <v>330</v>
      </c>
      <c r="E18" s="141">
        <v>326.575609756098</v>
      </c>
      <c r="F18" s="141">
        <v>1.03769401330377</v>
      </c>
      <c r="G18" s="134">
        <v>198</v>
      </c>
      <c r="H18" s="141">
        <v>60</v>
      </c>
      <c r="I18" s="134">
        <v>177</v>
      </c>
      <c r="J18" s="141">
        <v>53.636363636363598</v>
      </c>
      <c r="K18" s="132" t="s">
        <v>5463</v>
      </c>
      <c r="L18" s="132">
        <v>465</v>
      </c>
      <c r="M18" s="132" t="s">
        <v>5462</v>
      </c>
      <c r="N18" s="132">
        <v>1062</v>
      </c>
      <c r="O18" s="134" t="s">
        <v>5461</v>
      </c>
      <c r="P18" s="134" t="s">
        <v>5460</v>
      </c>
    </row>
    <row r="19" spans="1:16">
      <c r="A19" s="136">
        <v>431206</v>
      </c>
      <c r="B19" s="135" t="s">
        <v>1638</v>
      </c>
      <c r="C19" s="134">
        <v>223</v>
      </c>
      <c r="D19" s="134">
        <v>1086</v>
      </c>
      <c r="E19" s="141">
        <v>964.66816143497795</v>
      </c>
      <c r="F19" s="141">
        <v>11.1723608255085</v>
      </c>
      <c r="G19" s="134">
        <v>883</v>
      </c>
      <c r="H19" s="141">
        <v>81.3075506445672</v>
      </c>
      <c r="I19" s="134">
        <v>799</v>
      </c>
      <c r="J19" s="141">
        <v>73.572744014733004</v>
      </c>
      <c r="K19" s="132" t="s">
        <v>5459</v>
      </c>
      <c r="L19" s="132">
        <v>1161</v>
      </c>
      <c r="M19" s="132" t="s">
        <v>5458</v>
      </c>
      <c r="N19" s="132">
        <v>1185</v>
      </c>
      <c r="O19" s="134" t="s">
        <v>5457</v>
      </c>
      <c r="P19" s="134" t="s">
        <v>5456</v>
      </c>
    </row>
    <row r="20" spans="1:16">
      <c r="A20" s="136">
        <v>431207</v>
      </c>
      <c r="B20" s="135" t="s">
        <v>5451</v>
      </c>
      <c r="C20" s="134">
        <v>117</v>
      </c>
      <c r="D20" s="134">
        <v>890</v>
      </c>
      <c r="E20" s="141">
        <v>614.80341880341905</v>
      </c>
      <c r="F20" s="141">
        <v>30.920964179391099</v>
      </c>
      <c r="G20" s="134">
        <v>734</v>
      </c>
      <c r="H20" s="141">
        <v>82.471910112359595</v>
      </c>
      <c r="I20" s="134">
        <v>623</v>
      </c>
      <c r="J20" s="141">
        <v>70</v>
      </c>
      <c r="K20" s="132" t="s">
        <v>5455</v>
      </c>
      <c r="L20" s="132">
        <v>1104</v>
      </c>
      <c r="M20" s="132" t="s">
        <v>5454</v>
      </c>
      <c r="N20" s="132">
        <v>1212</v>
      </c>
      <c r="O20" s="134" t="s">
        <v>5453</v>
      </c>
      <c r="P20" s="134" t="s">
        <v>5452</v>
      </c>
    </row>
    <row r="21" spans="1:16">
      <c r="A21" s="136">
        <v>431219</v>
      </c>
      <c r="B21" s="135" t="s">
        <v>5451</v>
      </c>
      <c r="C21" s="134">
        <v>189</v>
      </c>
      <c r="D21" s="134">
        <v>1278</v>
      </c>
      <c r="E21" s="141">
        <v>1085.3333333333301</v>
      </c>
      <c r="F21" s="141">
        <v>15.075639019301001</v>
      </c>
      <c r="G21" s="134">
        <v>977</v>
      </c>
      <c r="H21" s="141">
        <v>76.447574334898306</v>
      </c>
      <c r="I21" s="134">
        <v>834</v>
      </c>
      <c r="J21" s="141">
        <v>65.258215962441298</v>
      </c>
      <c r="K21" s="132" t="s">
        <v>5450</v>
      </c>
      <c r="L21" s="132">
        <v>1416</v>
      </c>
      <c r="M21" s="132" t="s">
        <v>5449</v>
      </c>
      <c r="N21" s="132">
        <v>1458</v>
      </c>
      <c r="O21" s="134" t="s">
        <v>5448</v>
      </c>
      <c r="P21" s="134" t="s">
        <v>5447</v>
      </c>
    </row>
    <row r="22" spans="1:16">
      <c r="A22" s="136">
        <v>431220</v>
      </c>
      <c r="B22" s="135" t="s">
        <v>5446</v>
      </c>
      <c r="C22" s="134">
        <v>225</v>
      </c>
      <c r="D22" s="134">
        <v>783</v>
      </c>
      <c r="E22" s="141">
        <v>740.18666666666695</v>
      </c>
      <c r="F22" s="141">
        <v>5.4678586632609596</v>
      </c>
      <c r="G22" s="134">
        <v>566</v>
      </c>
      <c r="H22" s="141">
        <v>72.2860791826309</v>
      </c>
      <c r="I22" s="134">
        <v>480</v>
      </c>
      <c r="J22" s="141">
        <v>61.302681992337199</v>
      </c>
      <c r="K22" s="132" t="s">
        <v>5445</v>
      </c>
      <c r="L22" s="132">
        <v>1053</v>
      </c>
      <c r="M22" s="132" t="s">
        <v>5444</v>
      </c>
      <c r="N22" s="132">
        <v>1014</v>
      </c>
      <c r="O22" s="134" t="s">
        <v>5443</v>
      </c>
      <c r="P22" s="134" t="s">
        <v>5442</v>
      </c>
    </row>
    <row r="23" spans="1:16">
      <c r="A23" s="136">
        <v>431224</v>
      </c>
      <c r="B23" s="135" t="s">
        <v>5441</v>
      </c>
      <c r="C23" s="134">
        <v>212</v>
      </c>
      <c r="D23" s="134">
        <v>1455</v>
      </c>
      <c r="E23" s="141">
        <v>1353.53773584906</v>
      </c>
      <c r="F23" s="141">
        <v>6.9733514880373502</v>
      </c>
      <c r="G23" s="134">
        <v>957</v>
      </c>
      <c r="H23" s="141">
        <v>65.773195876288696</v>
      </c>
      <c r="I23" s="134">
        <v>812</v>
      </c>
      <c r="J23" s="141">
        <v>55.807560137457003</v>
      </c>
      <c r="K23" s="132" t="s">
        <v>5440</v>
      </c>
      <c r="L23" s="132">
        <v>1458</v>
      </c>
      <c r="M23" s="132" t="s">
        <v>5439</v>
      </c>
      <c r="N23" s="132">
        <v>1473</v>
      </c>
      <c r="O23" s="134" t="s">
        <v>5438</v>
      </c>
      <c r="P23" s="134" t="s">
        <v>5437</v>
      </c>
    </row>
    <row r="24" spans="1:16">
      <c r="A24" s="136">
        <v>431231</v>
      </c>
      <c r="B24" s="135" t="s">
        <v>5436</v>
      </c>
      <c r="C24" s="134">
        <v>207</v>
      </c>
      <c r="D24" s="134">
        <v>216</v>
      </c>
      <c r="E24" s="141">
        <v>214.695652173913</v>
      </c>
      <c r="F24" s="141">
        <v>0.60386473429951704</v>
      </c>
      <c r="G24" s="134">
        <v>175</v>
      </c>
      <c r="H24" s="141">
        <v>81.018518518518505</v>
      </c>
      <c r="I24" s="134">
        <v>156</v>
      </c>
      <c r="J24" s="141">
        <v>72.2222222222222</v>
      </c>
      <c r="K24" s="132" t="s">
        <v>5435</v>
      </c>
      <c r="L24" s="132">
        <v>396</v>
      </c>
      <c r="M24" s="132" t="s">
        <v>5434</v>
      </c>
      <c r="N24" s="132">
        <v>333</v>
      </c>
      <c r="O24" s="134" t="s">
        <v>5433</v>
      </c>
      <c r="P24" s="134" t="s">
        <v>5432</v>
      </c>
    </row>
    <row r="25" spans="1:16">
      <c r="A25" s="136">
        <v>431242</v>
      </c>
      <c r="B25" s="135" t="s">
        <v>5431</v>
      </c>
      <c r="C25" s="134">
        <v>221</v>
      </c>
      <c r="D25" s="134">
        <v>576</v>
      </c>
      <c r="E25" s="141">
        <v>549</v>
      </c>
      <c r="F25" s="141">
        <v>4.6875</v>
      </c>
      <c r="G25" s="134">
        <v>395</v>
      </c>
      <c r="H25" s="141">
        <v>68.5763888888889</v>
      </c>
      <c r="I25" s="134">
        <v>316</v>
      </c>
      <c r="J25" s="141">
        <v>54.8611111111111</v>
      </c>
      <c r="K25" s="132" t="s">
        <v>5430</v>
      </c>
      <c r="L25" s="132">
        <v>864</v>
      </c>
      <c r="M25" s="132" t="s">
        <v>5429</v>
      </c>
      <c r="N25" s="132">
        <v>591</v>
      </c>
      <c r="O25" s="134" t="s">
        <v>5428</v>
      </c>
      <c r="P25" s="134" t="s">
        <v>5427</v>
      </c>
    </row>
    <row r="26" spans="1:16">
      <c r="A26" s="136">
        <v>431244</v>
      </c>
      <c r="B26" s="135" t="s">
        <v>5426</v>
      </c>
      <c r="C26" s="134">
        <v>233</v>
      </c>
      <c r="D26" s="134">
        <v>2265</v>
      </c>
      <c r="E26" s="141">
        <v>1957.3776824034301</v>
      </c>
      <c r="F26" s="141">
        <v>13.581559275786599</v>
      </c>
      <c r="G26" s="134">
        <v>1302</v>
      </c>
      <c r="H26" s="141">
        <v>57.4834437086093</v>
      </c>
      <c r="I26" s="134">
        <v>1069</v>
      </c>
      <c r="J26" s="141">
        <v>47.196467991170003</v>
      </c>
      <c r="K26" s="132" t="s">
        <v>5425</v>
      </c>
      <c r="L26" s="132">
        <v>2259</v>
      </c>
      <c r="M26" s="132" t="s">
        <v>5424</v>
      </c>
      <c r="N26" s="132">
        <v>2250</v>
      </c>
      <c r="O26" s="134" t="s">
        <v>5423</v>
      </c>
      <c r="P26" s="134" t="s">
        <v>5422</v>
      </c>
    </row>
    <row r="27" spans="1:16">
      <c r="A27" s="136">
        <v>431247</v>
      </c>
      <c r="B27" s="135" t="s">
        <v>5412</v>
      </c>
      <c r="C27" s="134">
        <v>192</v>
      </c>
      <c r="D27" s="134">
        <v>1692</v>
      </c>
      <c r="E27" s="141">
        <v>1426.546875</v>
      </c>
      <c r="F27" s="141">
        <v>15.6887189716312</v>
      </c>
      <c r="G27" s="134">
        <v>1146</v>
      </c>
      <c r="H27" s="141">
        <v>67.730496453900699</v>
      </c>
      <c r="I27" s="134">
        <v>988</v>
      </c>
      <c r="J27" s="141">
        <v>58.392434988179701</v>
      </c>
      <c r="K27" s="132" t="s">
        <v>5421</v>
      </c>
      <c r="L27" s="132">
        <v>1749</v>
      </c>
      <c r="M27" s="132" t="s">
        <v>5420</v>
      </c>
      <c r="N27" s="132">
        <v>1737</v>
      </c>
      <c r="O27" s="134" t="s">
        <v>5419</v>
      </c>
      <c r="P27" s="134" t="s">
        <v>5418</v>
      </c>
    </row>
    <row r="28" spans="1:16">
      <c r="A28" s="136">
        <v>431251</v>
      </c>
      <c r="B28" s="135" t="s">
        <v>5417</v>
      </c>
      <c r="C28" s="134">
        <v>205</v>
      </c>
      <c r="D28" s="134">
        <v>1041</v>
      </c>
      <c r="E28" s="141">
        <v>883.81463414634197</v>
      </c>
      <c r="F28" s="141">
        <v>15.0994587755676</v>
      </c>
      <c r="G28" s="134">
        <v>658</v>
      </c>
      <c r="H28" s="141">
        <v>63.2084534101825</v>
      </c>
      <c r="I28" s="134">
        <v>575</v>
      </c>
      <c r="J28" s="141">
        <v>55.235350624399601</v>
      </c>
      <c r="K28" s="132" t="s">
        <v>5416</v>
      </c>
      <c r="L28" s="132">
        <v>1458</v>
      </c>
      <c r="M28" s="132" t="s">
        <v>5415</v>
      </c>
      <c r="N28" s="132">
        <v>1599</v>
      </c>
      <c r="O28" s="134" t="s">
        <v>5414</v>
      </c>
      <c r="P28" s="134" t="s">
        <v>5413</v>
      </c>
    </row>
    <row r="29" spans="1:16">
      <c r="A29" s="136">
        <v>431252</v>
      </c>
      <c r="B29" s="135" t="s">
        <v>5412</v>
      </c>
      <c r="C29" s="134">
        <v>222</v>
      </c>
      <c r="D29" s="134">
        <v>567</v>
      </c>
      <c r="E29" s="141">
        <v>521.513513513514</v>
      </c>
      <c r="F29" s="141">
        <v>8.0223080223080192</v>
      </c>
      <c r="G29" s="134">
        <v>492</v>
      </c>
      <c r="H29" s="141">
        <v>86.772486772486801</v>
      </c>
      <c r="I29" s="134">
        <v>452</v>
      </c>
      <c r="J29" s="141">
        <v>79.717813051146393</v>
      </c>
      <c r="K29" s="132" t="s">
        <v>5411</v>
      </c>
      <c r="L29" s="132">
        <v>519</v>
      </c>
      <c r="M29" s="132" t="s">
        <v>5410</v>
      </c>
      <c r="N29" s="132">
        <v>558</v>
      </c>
      <c r="O29" s="134" t="s">
        <v>5409</v>
      </c>
      <c r="P29" s="134" t="s">
        <v>5408</v>
      </c>
    </row>
    <row r="30" spans="1:16">
      <c r="A30" s="136">
        <v>431254</v>
      </c>
      <c r="B30" s="135" t="s">
        <v>5407</v>
      </c>
      <c r="C30" s="134">
        <v>225</v>
      </c>
      <c r="D30" s="134">
        <v>375</v>
      </c>
      <c r="E30" s="141">
        <v>374.22666666666697</v>
      </c>
      <c r="F30" s="141">
        <v>0.206222222222222</v>
      </c>
      <c r="G30" s="134">
        <v>244</v>
      </c>
      <c r="H30" s="141">
        <v>65.066666666666706</v>
      </c>
      <c r="I30" s="134">
        <v>201</v>
      </c>
      <c r="J30" s="141">
        <v>53.6</v>
      </c>
      <c r="K30" s="132" t="s">
        <v>5406</v>
      </c>
      <c r="L30" s="132">
        <v>387</v>
      </c>
      <c r="M30" s="132" t="s">
        <v>5405</v>
      </c>
      <c r="N30" s="132">
        <v>390</v>
      </c>
      <c r="O30" s="134" t="s">
        <v>5404</v>
      </c>
      <c r="P30" s="134" t="s">
        <v>5403</v>
      </c>
    </row>
    <row r="31" spans="1:16">
      <c r="A31" s="136">
        <v>431260</v>
      </c>
      <c r="B31" s="135" t="s">
        <v>5402</v>
      </c>
      <c r="C31" s="134">
        <v>201</v>
      </c>
      <c r="D31" s="134">
        <v>1275</v>
      </c>
      <c r="E31" s="141">
        <v>927.41791044776096</v>
      </c>
      <c r="F31" s="141">
        <v>27.2613403570383</v>
      </c>
      <c r="G31" s="134">
        <v>847</v>
      </c>
      <c r="H31" s="141">
        <v>66.431372549019599</v>
      </c>
      <c r="I31" s="134">
        <v>709</v>
      </c>
      <c r="J31" s="141">
        <v>55.607843137254903</v>
      </c>
      <c r="K31" s="132" t="s">
        <v>5401</v>
      </c>
      <c r="L31" s="132">
        <v>2550</v>
      </c>
      <c r="M31" s="132" t="s">
        <v>5400</v>
      </c>
      <c r="N31" s="132">
        <v>8442</v>
      </c>
      <c r="O31" s="134" t="s">
        <v>5399</v>
      </c>
      <c r="P31" s="134" t="s">
        <v>5398</v>
      </c>
    </row>
    <row r="32" spans="1:16">
      <c r="A32" s="136">
        <v>431261</v>
      </c>
      <c r="B32" s="135" t="s">
        <v>5327</v>
      </c>
      <c r="C32" s="134">
        <v>206</v>
      </c>
      <c r="D32" s="134">
        <v>579</v>
      </c>
      <c r="E32" s="141">
        <v>560.38834951456295</v>
      </c>
      <c r="F32" s="141">
        <v>3.2144474068112099</v>
      </c>
      <c r="G32" s="134">
        <v>383</v>
      </c>
      <c r="H32" s="141">
        <v>66.148531951640706</v>
      </c>
      <c r="I32" s="134">
        <v>330</v>
      </c>
      <c r="J32" s="141">
        <v>56.994818652849702</v>
      </c>
      <c r="K32" s="132" t="s">
        <v>5397</v>
      </c>
      <c r="L32" s="132">
        <v>705</v>
      </c>
      <c r="M32" s="132" t="s">
        <v>5396</v>
      </c>
      <c r="N32" s="132">
        <v>696</v>
      </c>
      <c r="O32" s="134" t="s">
        <v>5395</v>
      </c>
      <c r="P32" s="134" t="s">
        <v>5394</v>
      </c>
    </row>
    <row r="33" spans="1:16">
      <c r="A33" s="136">
        <v>431263</v>
      </c>
      <c r="B33" s="135" t="s">
        <v>1638</v>
      </c>
      <c r="C33" s="134">
        <v>227</v>
      </c>
      <c r="D33" s="134">
        <v>1317</v>
      </c>
      <c r="E33" s="141">
        <v>1165.8502202643199</v>
      </c>
      <c r="F33" s="141">
        <v>11.4768245812971</v>
      </c>
      <c r="G33" s="134">
        <v>1152</v>
      </c>
      <c r="H33" s="141">
        <v>87.471526195899798</v>
      </c>
      <c r="I33" s="134">
        <v>1023</v>
      </c>
      <c r="J33" s="141">
        <v>77.6765375854214</v>
      </c>
      <c r="K33" s="132" t="s">
        <v>5393</v>
      </c>
      <c r="L33" s="132">
        <v>1317</v>
      </c>
      <c r="M33" s="132" t="s">
        <v>5392</v>
      </c>
      <c r="N33" s="132">
        <v>1347</v>
      </c>
      <c r="O33" s="134" t="s">
        <v>5391</v>
      </c>
      <c r="P33" s="134" t="s">
        <v>5390</v>
      </c>
    </row>
    <row r="34" spans="1:16">
      <c r="A34" s="136">
        <v>431265</v>
      </c>
      <c r="B34" s="135" t="s">
        <v>1647</v>
      </c>
      <c r="C34" s="134">
        <v>237</v>
      </c>
      <c r="D34" s="134">
        <v>648</v>
      </c>
      <c r="E34" s="141">
        <v>632.73417721519002</v>
      </c>
      <c r="F34" s="141">
        <v>2.3558368495077402</v>
      </c>
      <c r="G34" s="134">
        <v>506</v>
      </c>
      <c r="H34" s="141">
        <v>78.086419753086403</v>
      </c>
      <c r="I34" s="134">
        <v>333</v>
      </c>
      <c r="J34" s="141">
        <v>51.3888888888889</v>
      </c>
      <c r="K34" s="132" t="s">
        <v>5389</v>
      </c>
      <c r="L34" s="132">
        <v>816</v>
      </c>
      <c r="M34" s="132" t="s">
        <v>5388</v>
      </c>
      <c r="N34" s="132">
        <v>843</v>
      </c>
      <c r="O34" s="134" t="s">
        <v>5387</v>
      </c>
      <c r="P34" s="134" t="s">
        <v>5386</v>
      </c>
    </row>
    <row r="35" spans="1:16">
      <c r="A35" s="136">
        <v>431274</v>
      </c>
      <c r="B35" s="135" t="s">
        <v>5327</v>
      </c>
      <c r="C35" s="134">
        <v>227</v>
      </c>
      <c r="D35" s="134">
        <v>408</v>
      </c>
      <c r="E35" s="141">
        <v>403.54625550660802</v>
      </c>
      <c r="F35" s="141">
        <v>1.09160404249806</v>
      </c>
      <c r="G35" s="134">
        <v>289</v>
      </c>
      <c r="H35" s="141">
        <v>70.8333333333333</v>
      </c>
      <c r="I35" s="134">
        <v>251</v>
      </c>
      <c r="J35" s="141">
        <v>61.519607843137301</v>
      </c>
      <c r="K35" s="132" t="s">
        <v>5385</v>
      </c>
      <c r="L35" s="132">
        <v>417</v>
      </c>
      <c r="M35" s="132" t="s">
        <v>5384</v>
      </c>
      <c r="N35" s="132">
        <v>408</v>
      </c>
      <c r="O35" s="134" t="s">
        <v>5383</v>
      </c>
      <c r="P35" s="134" t="s">
        <v>5382</v>
      </c>
    </row>
    <row r="36" spans="1:16">
      <c r="A36" s="136">
        <v>431281</v>
      </c>
      <c r="B36" s="135" t="s">
        <v>1627</v>
      </c>
      <c r="C36" s="134">
        <v>231</v>
      </c>
      <c r="D36" s="134">
        <v>1311</v>
      </c>
      <c r="E36" s="141">
        <v>1222.58441558442</v>
      </c>
      <c r="F36" s="141">
        <v>6.7441330599225298</v>
      </c>
      <c r="G36" s="134">
        <v>864</v>
      </c>
      <c r="H36" s="141">
        <v>65.903890160183096</v>
      </c>
      <c r="I36" s="134">
        <v>687</v>
      </c>
      <c r="J36" s="141">
        <v>52.402745995423302</v>
      </c>
      <c r="K36" s="132" t="s">
        <v>5381</v>
      </c>
      <c r="L36" s="132">
        <v>1623</v>
      </c>
      <c r="M36" s="132" t="s">
        <v>5380</v>
      </c>
      <c r="N36" s="132">
        <v>1644</v>
      </c>
      <c r="O36" s="134" t="s">
        <v>5379</v>
      </c>
      <c r="P36" s="134" t="s">
        <v>5378</v>
      </c>
    </row>
    <row r="37" spans="1:16">
      <c r="A37" s="136">
        <v>431286</v>
      </c>
      <c r="B37" s="135" t="s">
        <v>1638</v>
      </c>
      <c r="C37" s="134">
        <v>234</v>
      </c>
      <c r="D37" s="134">
        <v>984</v>
      </c>
      <c r="E37" s="141">
        <v>930.17948717948696</v>
      </c>
      <c r="F37" s="141">
        <v>5.4695643110277299</v>
      </c>
      <c r="G37" s="134">
        <v>689</v>
      </c>
      <c r="H37" s="141">
        <v>70.020325203252</v>
      </c>
      <c r="I37" s="134">
        <v>550</v>
      </c>
      <c r="J37" s="141">
        <v>55.894308943089399</v>
      </c>
      <c r="K37" s="132" t="s">
        <v>5377</v>
      </c>
      <c r="L37" s="132">
        <v>1113</v>
      </c>
      <c r="M37" s="132" t="s">
        <v>5376</v>
      </c>
      <c r="N37" s="132">
        <v>1959</v>
      </c>
      <c r="O37" s="134" t="s">
        <v>5375</v>
      </c>
      <c r="P37" s="134" t="s">
        <v>5374</v>
      </c>
    </row>
    <row r="38" spans="1:16">
      <c r="A38" s="136">
        <v>431290</v>
      </c>
      <c r="B38" s="135" t="s">
        <v>1647</v>
      </c>
      <c r="C38" s="134">
        <v>229</v>
      </c>
      <c r="D38" s="134">
        <v>705</v>
      </c>
      <c r="E38" s="141">
        <v>697.59825327510896</v>
      </c>
      <c r="F38" s="141">
        <v>1.0498931524667801</v>
      </c>
      <c r="G38" s="134">
        <v>493</v>
      </c>
      <c r="H38" s="141">
        <v>69.929078014184398</v>
      </c>
      <c r="I38" s="134">
        <v>378</v>
      </c>
      <c r="J38" s="141">
        <v>53.6170212765957</v>
      </c>
      <c r="K38" s="132" t="s">
        <v>5373</v>
      </c>
      <c r="L38" s="132">
        <v>708</v>
      </c>
      <c r="M38" s="132" t="s">
        <v>5372</v>
      </c>
      <c r="N38" s="132">
        <v>717</v>
      </c>
      <c r="O38" s="134" t="s">
        <v>5371</v>
      </c>
      <c r="P38" s="134" t="s">
        <v>5370</v>
      </c>
    </row>
    <row r="39" spans="1:16">
      <c r="A39" s="136">
        <v>431298</v>
      </c>
      <c r="B39" s="135" t="s">
        <v>5365</v>
      </c>
      <c r="C39" s="134">
        <v>210</v>
      </c>
      <c r="D39" s="134">
        <v>654</v>
      </c>
      <c r="E39" s="141">
        <v>579.65714285714296</v>
      </c>
      <c r="F39" s="141">
        <v>11.367409349060701</v>
      </c>
      <c r="G39" s="134">
        <v>501</v>
      </c>
      <c r="H39" s="141">
        <v>76.605504587156005</v>
      </c>
      <c r="I39" s="134">
        <v>460</v>
      </c>
      <c r="J39" s="141">
        <v>70.336391437308905</v>
      </c>
      <c r="K39" s="132" t="s">
        <v>5369</v>
      </c>
      <c r="L39" s="132">
        <v>654</v>
      </c>
      <c r="M39" s="132" t="s">
        <v>5368</v>
      </c>
      <c r="N39" s="132">
        <v>696</v>
      </c>
      <c r="O39" s="134" t="s">
        <v>5367</v>
      </c>
      <c r="P39" s="134" t="s">
        <v>5366</v>
      </c>
    </row>
    <row r="40" spans="1:16">
      <c r="A40" s="136">
        <v>431305</v>
      </c>
      <c r="B40" s="135" t="s">
        <v>5365</v>
      </c>
      <c r="C40" s="134">
        <v>194</v>
      </c>
      <c r="D40" s="134">
        <v>726</v>
      </c>
      <c r="E40" s="141">
        <v>663.309278350515</v>
      </c>
      <c r="F40" s="141">
        <v>8.6350856266507598</v>
      </c>
      <c r="G40" s="134">
        <v>458</v>
      </c>
      <c r="H40" s="141">
        <v>63.085399449035798</v>
      </c>
      <c r="I40" s="134">
        <v>393</v>
      </c>
      <c r="J40" s="141">
        <v>54.132231404958702</v>
      </c>
      <c r="K40" s="132" t="s">
        <v>5364</v>
      </c>
      <c r="L40" s="132">
        <v>750</v>
      </c>
      <c r="M40" s="132" t="s">
        <v>5363</v>
      </c>
      <c r="N40" s="132">
        <v>744</v>
      </c>
      <c r="O40" s="134" t="s">
        <v>5362</v>
      </c>
      <c r="P40" s="134" t="s">
        <v>5361</v>
      </c>
    </row>
    <row r="41" spans="1:16">
      <c r="A41" s="136">
        <v>431307</v>
      </c>
      <c r="B41" s="135" t="s">
        <v>1647</v>
      </c>
      <c r="C41" s="134">
        <v>220</v>
      </c>
      <c r="D41" s="134">
        <v>1008</v>
      </c>
      <c r="E41" s="141">
        <v>877.70454545454504</v>
      </c>
      <c r="F41" s="141">
        <v>12.926136363636401</v>
      </c>
      <c r="G41" s="134">
        <v>799</v>
      </c>
      <c r="H41" s="141">
        <v>79.265873015872998</v>
      </c>
      <c r="I41" s="134">
        <v>665</v>
      </c>
      <c r="J41" s="141">
        <v>65.9722222222222</v>
      </c>
      <c r="K41" s="132" t="s">
        <v>5360</v>
      </c>
      <c r="L41" s="132">
        <v>1230</v>
      </c>
      <c r="M41" s="132" t="s">
        <v>5359</v>
      </c>
      <c r="N41" s="132">
        <v>1248</v>
      </c>
      <c r="O41" s="134" t="s">
        <v>5358</v>
      </c>
      <c r="P41" s="134" t="s">
        <v>5357</v>
      </c>
    </row>
    <row r="42" spans="1:16">
      <c r="A42" s="136">
        <v>431308</v>
      </c>
      <c r="B42" s="135" t="s">
        <v>1627</v>
      </c>
      <c r="C42" s="134">
        <v>224</v>
      </c>
      <c r="D42" s="134">
        <v>1707</v>
      </c>
      <c r="E42" s="141">
        <v>1454.2767857142901</v>
      </c>
      <c r="F42" s="141">
        <v>14.805109214160201</v>
      </c>
      <c r="G42" s="134">
        <v>1363</v>
      </c>
      <c r="H42" s="141">
        <v>79.847685998828396</v>
      </c>
      <c r="I42" s="134">
        <v>1237</v>
      </c>
      <c r="J42" s="141">
        <v>72.466315172817801</v>
      </c>
      <c r="K42" s="132" t="s">
        <v>5356</v>
      </c>
      <c r="L42" s="132">
        <v>1644</v>
      </c>
      <c r="M42" s="132" t="s">
        <v>5355</v>
      </c>
      <c r="N42" s="132">
        <v>1692</v>
      </c>
      <c r="O42" s="134" t="s">
        <v>5354</v>
      </c>
      <c r="P42" s="134" t="s">
        <v>5353</v>
      </c>
    </row>
    <row r="43" spans="1:16">
      <c r="A43" s="136">
        <v>431313</v>
      </c>
      <c r="B43" s="135" t="s">
        <v>1638</v>
      </c>
      <c r="C43" s="134">
        <v>225</v>
      </c>
      <c r="D43" s="134">
        <v>939</v>
      </c>
      <c r="E43" s="141">
        <v>866.74666666666701</v>
      </c>
      <c r="F43" s="141">
        <v>7.6947106851260196</v>
      </c>
      <c r="G43" s="134">
        <v>750</v>
      </c>
      <c r="H43" s="141">
        <v>79.872204472843407</v>
      </c>
      <c r="I43" s="134">
        <v>647</v>
      </c>
      <c r="J43" s="141">
        <v>68.903088391906294</v>
      </c>
      <c r="K43" s="132" t="s">
        <v>5352</v>
      </c>
      <c r="L43" s="132">
        <v>981</v>
      </c>
      <c r="M43" s="132" t="s">
        <v>5351</v>
      </c>
      <c r="N43" s="132">
        <v>1011</v>
      </c>
      <c r="O43" s="134" t="s">
        <v>5350</v>
      </c>
      <c r="P43" s="134" t="s">
        <v>5349</v>
      </c>
    </row>
    <row r="44" spans="1:16">
      <c r="A44" s="136">
        <v>431318</v>
      </c>
      <c r="B44" s="135" t="s">
        <v>1638</v>
      </c>
      <c r="C44" s="134">
        <v>234</v>
      </c>
      <c r="D44" s="134">
        <v>873</v>
      </c>
      <c r="E44" s="141">
        <v>813.064102564103</v>
      </c>
      <c r="F44" s="141">
        <v>6.8655094428290298</v>
      </c>
      <c r="G44" s="134">
        <v>609</v>
      </c>
      <c r="H44" s="141">
        <v>69.7594501718213</v>
      </c>
      <c r="I44" s="134">
        <v>532</v>
      </c>
      <c r="J44" s="141">
        <v>60.939289805269198</v>
      </c>
      <c r="K44" s="132" t="s">
        <v>5348</v>
      </c>
      <c r="L44" s="132">
        <v>858</v>
      </c>
      <c r="M44" s="132" t="s">
        <v>5347</v>
      </c>
      <c r="N44" s="132">
        <v>870</v>
      </c>
      <c r="O44" s="134" t="s">
        <v>5346</v>
      </c>
      <c r="P44" s="134" t="s">
        <v>5345</v>
      </c>
    </row>
    <row r="45" spans="1:16">
      <c r="A45" s="136">
        <v>431322</v>
      </c>
      <c r="B45" s="135" t="s">
        <v>5344</v>
      </c>
      <c r="C45" s="134">
        <v>192</v>
      </c>
      <c r="D45" s="134">
        <v>1234</v>
      </c>
      <c r="E45" s="141">
        <v>1013.0625</v>
      </c>
      <c r="F45" s="141">
        <v>17.904173419773102</v>
      </c>
      <c r="G45" s="134">
        <v>1071</v>
      </c>
      <c r="H45" s="141">
        <v>86.790923824959506</v>
      </c>
      <c r="I45" s="134">
        <v>941</v>
      </c>
      <c r="J45" s="141">
        <v>76.256077795786098</v>
      </c>
      <c r="K45" s="132" t="s">
        <v>5343</v>
      </c>
      <c r="L45" s="132">
        <v>1434</v>
      </c>
      <c r="M45" s="132" t="s">
        <v>5342</v>
      </c>
      <c r="N45" s="132">
        <v>1431</v>
      </c>
      <c r="O45" s="134" t="s">
        <v>5341</v>
      </c>
      <c r="P45" s="134" t="s">
        <v>5340</v>
      </c>
    </row>
    <row r="46" spans="1:16">
      <c r="A46" s="136">
        <v>431324</v>
      </c>
      <c r="B46" s="135" t="s">
        <v>1638</v>
      </c>
      <c r="C46" s="134">
        <v>229</v>
      </c>
      <c r="D46" s="134">
        <v>897</v>
      </c>
      <c r="E46" s="141">
        <v>858.74672489083002</v>
      </c>
      <c r="F46" s="141">
        <v>4.2645791649019298</v>
      </c>
      <c r="G46" s="134">
        <v>574</v>
      </c>
      <c r="H46" s="141">
        <v>63.991081382385701</v>
      </c>
      <c r="I46" s="134">
        <v>501</v>
      </c>
      <c r="J46" s="141">
        <v>55.852842809364503</v>
      </c>
      <c r="K46" s="132" t="s">
        <v>5339</v>
      </c>
      <c r="L46" s="132">
        <v>1098</v>
      </c>
      <c r="M46" s="132" t="s">
        <v>5338</v>
      </c>
      <c r="N46" s="132">
        <v>4860</v>
      </c>
      <c r="O46" s="134" t="s">
        <v>5337</v>
      </c>
      <c r="P46" s="134" t="s">
        <v>5336</v>
      </c>
    </row>
    <row r="47" spans="1:16">
      <c r="A47" s="136">
        <v>431325</v>
      </c>
      <c r="B47" s="135" t="s">
        <v>5327</v>
      </c>
      <c r="C47" s="134">
        <v>197</v>
      </c>
      <c r="D47" s="134">
        <v>630</v>
      </c>
      <c r="E47" s="141">
        <v>610.82741116751299</v>
      </c>
      <c r="F47" s="141">
        <v>3.0432680686487799</v>
      </c>
      <c r="G47" s="134">
        <v>484</v>
      </c>
      <c r="H47" s="141">
        <v>76.825396825396794</v>
      </c>
      <c r="I47" s="134">
        <v>416</v>
      </c>
      <c r="J47" s="141">
        <v>66.031746031745996</v>
      </c>
      <c r="K47" s="132" t="s">
        <v>5335</v>
      </c>
      <c r="L47" s="132">
        <v>651</v>
      </c>
      <c r="M47" s="132" t="s">
        <v>5334</v>
      </c>
      <c r="N47" s="132">
        <v>630</v>
      </c>
      <c r="O47" s="134" t="s">
        <v>5333</v>
      </c>
      <c r="P47" s="134" t="s">
        <v>5332</v>
      </c>
    </row>
    <row r="48" spans="1:16">
      <c r="A48" s="136">
        <v>431333</v>
      </c>
      <c r="B48" s="135" t="s">
        <v>1627</v>
      </c>
      <c r="C48" s="134">
        <v>231</v>
      </c>
      <c r="D48" s="134">
        <v>2097</v>
      </c>
      <c r="E48" s="141">
        <v>1883.49350649351</v>
      </c>
      <c r="F48" s="141">
        <v>10.1815209111346</v>
      </c>
      <c r="G48" s="134">
        <v>1389</v>
      </c>
      <c r="H48" s="141">
        <v>66.237482117310407</v>
      </c>
      <c r="I48" s="134">
        <v>1183</v>
      </c>
      <c r="J48" s="141">
        <v>56.413924654268001</v>
      </c>
      <c r="K48" s="132" t="s">
        <v>5331</v>
      </c>
      <c r="L48" s="132">
        <v>2184</v>
      </c>
      <c r="M48" s="132" t="s">
        <v>5330</v>
      </c>
      <c r="N48" s="132">
        <v>2133</v>
      </c>
      <c r="O48" s="134" t="s">
        <v>5329</v>
      </c>
      <c r="P48" s="134" t="s">
        <v>5328</v>
      </c>
    </row>
    <row r="49" spans="1:16">
      <c r="A49" s="136">
        <v>431335</v>
      </c>
      <c r="B49" s="135" t="s">
        <v>5327</v>
      </c>
      <c r="C49" s="134">
        <v>207</v>
      </c>
      <c r="D49" s="134">
        <v>318</v>
      </c>
      <c r="E49" s="141">
        <v>315.66666666666703</v>
      </c>
      <c r="F49" s="141">
        <v>0.73375262054507295</v>
      </c>
      <c r="G49" s="134">
        <v>244</v>
      </c>
      <c r="H49" s="141">
        <v>76.729559748427704</v>
      </c>
      <c r="I49" s="134">
        <v>176</v>
      </c>
      <c r="J49" s="141">
        <v>55.345911949685501</v>
      </c>
      <c r="K49" s="132" t="s">
        <v>5326</v>
      </c>
      <c r="L49" s="132">
        <v>348</v>
      </c>
      <c r="M49" s="132" t="s">
        <v>5325</v>
      </c>
      <c r="N49" s="132">
        <v>348</v>
      </c>
      <c r="O49" s="134" t="s">
        <v>5324</v>
      </c>
      <c r="P49" s="134" t="s">
        <v>5323</v>
      </c>
    </row>
    <row r="50" spans="1:16">
      <c r="A50" s="136">
        <v>431338</v>
      </c>
      <c r="B50" s="135" t="s">
        <v>1627</v>
      </c>
      <c r="C50" s="134">
        <v>244</v>
      </c>
      <c r="D50" s="134">
        <v>2043</v>
      </c>
      <c r="E50" s="141">
        <v>1768.2049180327899</v>
      </c>
      <c r="F50" s="141">
        <v>13.450566909799999</v>
      </c>
      <c r="G50" s="134">
        <v>1357</v>
      </c>
      <c r="H50" s="141">
        <v>66.421928536465998</v>
      </c>
      <c r="I50" s="134">
        <v>1154</v>
      </c>
      <c r="J50" s="141">
        <v>56.485560450318197</v>
      </c>
      <c r="K50" s="132" t="s">
        <v>5322</v>
      </c>
      <c r="L50" s="132">
        <v>2043</v>
      </c>
      <c r="M50" s="132" t="s">
        <v>5321</v>
      </c>
      <c r="N50" s="132">
        <v>2298</v>
      </c>
      <c r="O50" s="134" t="s">
        <v>5320</v>
      </c>
      <c r="P50" s="134" t="s">
        <v>5319</v>
      </c>
    </row>
    <row r="51" spans="1:16">
      <c r="A51" s="136">
        <v>431344</v>
      </c>
      <c r="B51" s="135" t="s">
        <v>1627</v>
      </c>
      <c r="C51" s="134">
        <v>235</v>
      </c>
      <c r="D51" s="134">
        <v>1776</v>
      </c>
      <c r="E51" s="141">
        <v>1555.3914893617</v>
      </c>
      <c r="F51" s="141">
        <v>12.421650373778</v>
      </c>
      <c r="G51" s="134">
        <v>1096</v>
      </c>
      <c r="H51" s="141">
        <v>61.7117117117117</v>
      </c>
      <c r="I51" s="134">
        <v>920</v>
      </c>
      <c r="J51" s="141">
        <v>51.801801801801801</v>
      </c>
      <c r="K51" s="132" t="s">
        <v>5318</v>
      </c>
      <c r="L51" s="132">
        <v>2652</v>
      </c>
      <c r="M51" s="132" t="s">
        <v>5317</v>
      </c>
      <c r="N51" s="132">
        <v>2685</v>
      </c>
      <c r="O51" s="134" t="s">
        <v>5316</v>
      </c>
      <c r="P51" s="134" t="s">
        <v>5315</v>
      </c>
    </row>
    <row r="52" spans="1:16">
      <c r="A52" s="136">
        <v>431354</v>
      </c>
      <c r="B52" s="135" t="s">
        <v>1627</v>
      </c>
      <c r="C52" s="134">
        <v>234</v>
      </c>
      <c r="D52" s="134">
        <v>1761</v>
      </c>
      <c r="E52" s="141">
        <v>1405.08974358974</v>
      </c>
      <c r="F52" s="141">
        <v>20.210690312905001</v>
      </c>
      <c r="G52" s="134">
        <v>1260</v>
      </c>
      <c r="H52" s="141">
        <v>71.550255536626906</v>
      </c>
      <c r="I52" s="134">
        <v>1098</v>
      </c>
      <c r="J52" s="141">
        <v>62.350936967632002</v>
      </c>
      <c r="K52" s="132" t="s">
        <v>5314</v>
      </c>
      <c r="L52" s="132">
        <v>1983</v>
      </c>
      <c r="M52" s="132" t="s">
        <v>5313</v>
      </c>
      <c r="N52" s="132">
        <v>1437</v>
      </c>
      <c r="O52" s="134" t="s">
        <v>5312</v>
      </c>
      <c r="P52" s="134" t="s">
        <v>5311</v>
      </c>
    </row>
    <row r="53" spans="1:16">
      <c r="A53" s="136">
        <v>431372</v>
      </c>
      <c r="B53" s="135" t="s">
        <v>5310</v>
      </c>
      <c r="C53" s="134">
        <v>194</v>
      </c>
      <c r="D53" s="134">
        <v>756</v>
      </c>
      <c r="E53" s="141">
        <v>642.57216494845397</v>
      </c>
      <c r="F53" s="141">
        <v>15.0036818851252</v>
      </c>
      <c r="G53" s="134">
        <v>599</v>
      </c>
      <c r="H53" s="141">
        <v>79.232804232804199</v>
      </c>
      <c r="I53" s="134">
        <v>477</v>
      </c>
      <c r="J53" s="141">
        <v>63.095238095238102</v>
      </c>
      <c r="K53" s="132" t="s">
        <v>5309</v>
      </c>
      <c r="L53" s="132">
        <v>789</v>
      </c>
      <c r="M53" s="132" t="s">
        <v>5308</v>
      </c>
      <c r="N53" s="132">
        <v>753</v>
      </c>
      <c r="O53" s="134" t="s">
        <v>5307</v>
      </c>
      <c r="P53" s="134" t="s">
        <v>5306</v>
      </c>
    </row>
    <row r="54" spans="1:16">
      <c r="A54" s="136">
        <v>431377</v>
      </c>
      <c r="B54" s="135" t="s">
        <v>1647</v>
      </c>
      <c r="C54" s="134">
        <v>233</v>
      </c>
      <c r="D54" s="134">
        <v>699</v>
      </c>
      <c r="E54" s="141">
        <v>650.29184549356205</v>
      </c>
      <c r="F54" s="141">
        <v>6.96826244727293</v>
      </c>
      <c r="G54" s="134">
        <v>521</v>
      </c>
      <c r="H54" s="141">
        <v>74.535050071530804</v>
      </c>
      <c r="I54" s="134">
        <v>448</v>
      </c>
      <c r="J54" s="141">
        <v>64.091559370529296</v>
      </c>
      <c r="K54" s="132" t="s">
        <v>5305</v>
      </c>
      <c r="L54" s="132">
        <v>966</v>
      </c>
      <c r="M54" s="132" t="s">
        <v>5304</v>
      </c>
      <c r="N54" s="132">
        <v>897</v>
      </c>
      <c r="O54" s="134" t="s">
        <v>5303</v>
      </c>
      <c r="P54" s="134" t="s">
        <v>5302</v>
      </c>
    </row>
    <row r="55" spans="1:16">
      <c r="A55" s="136">
        <v>431380</v>
      </c>
      <c r="B55" s="135" t="s">
        <v>1647</v>
      </c>
      <c r="C55" s="134">
        <v>234</v>
      </c>
      <c r="D55" s="134">
        <v>699</v>
      </c>
      <c r="E55" s="141">
        <v>625.01282051282101</v>
      </c>
      <c r="F55" s="141">
        <v>10.5847180954477</v>
      </c>
      <c r="G55" s="134">
        <v>585</v>
      </c>
      <c r="H55" s="141">
        <v>83.690987124463504</v>
      </c>
      <c r="I55" s="134">
        <v>528</v>
      </c>
      <c r="J55" s="141">
        <v>75.536480686695299</v>
      </c>
      <c r="K55" s="132" t="s">
        <v>5301</v>
      </c>
      <c r="L55" s="132">
        <v>837</v>
      </c>
      <c r="M55" s="132" t="s">
        <v>5300</v>
      </c>
      <c r="N55" s="132">
        <v>777</v>
      </c>
      <c r="O55" s="134" t="s">
        <v>5299</v>
      </c>
      <c r="P55" s="134" t="s">
        <v>5298</v>
      </c>
    </row>
    <row r="56" spans="1:16">
      <c r="A56" s="136">
        <v>431381</v>
      </c>
      <c r="B56" s="135" t="s">
        <v>1652</v>
      </c>
      <c r="C56" s="134">
        <v>227</v>
      </c>
      <c r="D56" s="134">
        <v>462</v>
      </c>
      <c r="E56" s="141">
        <v>455.04845814978</v>
      </c>
      <c r="F56" s="141">
        <v>1.5046627381429101</v>
      </c>
      <c r="G56" s="134">
        <v>316</v>
      </c>
      <c r="H56" s="141">
        <v>68.398268398268399</v>
      </c>
      <c r="I56" s="134">
        <v>282</v>
      </c>
      <c r="J56" s="141">
        <v>61.038961038960998</v>
      </c>
      <c r="K56" s="132" t="s">
        <v>5297</v>
      </c>
      <c r="L56" s="132">
        <v>696</v>
      </c>
      <c r="M56" s="132" t="s">
        <v>5296</v>
      </c>
      <c r="N56" s="132">
        <v>657</v>
      </c>
      <c r="O56" s="134" t="s">
        <v>5295</v>
      </c>
      <c r="P56" s="134" t="s">
        <v>5294</v>
      </c>
    </row>
    <row r="57" spans="1:16">
      <c r="A57" s="136">
        <v>431399</v>
      </c>
      <c r="B57" s="135" t="s">
        <v>1652</v>
      </c>
      <c r="C57" s="134">
        <v>224</v>
      </c>
      <c r="D57" s="134">
        <v>717</v>
      </c>
      <c r="E57" s="141">
        <v>650.94642857142901</v>
      </c>
      <c r="F57" s="141">
        <v>9.2124925283921097</v>
      </c>
      <c r="G57" s="134">
        <v>643</v>
      </c>
      <c r="H57" s="141">
        <v>89.679218967921898</v>
      </c>
      <c r="I57" s="134">
        <v>581</v>
      </c>
      <c r="J57" s="141">
        <v>81.032078103207795</v>
      </c>
      <c r="K57" s="132" t="s">
        <v>5293</v>
      </c>
      <c r="L57" s="132">
        <v>810</v>
      </c>
      <c r="M57" s="132" t="s">
        <v>5292</v>
      </c>
      <c r="N57" s="132">
        <v>882</v>
      </c>
      <c r="O57" s="134" t="s">
        <v>5291</v>
      </c>
      <c r="P57" s="134" t="s">
        <v>5290</v>
      </c>
    </row>
    <row r="58" spans="1:16">
      <c r="A58" s="136">
        <v>431408</v>
      </c>
      <c r="B58" s="135" t="s">
        <v>1627</v>
      </c>
      <c r="C58" s="134">
        <v>234</v>
      </c>
      <c r="D58" s="134">
        <v>1827</v>
      </c>
      <c r="E58" s="141">
        <v>1557.8461538461499</v>
      </c>
      <c r="F58" s="141">
        <v>14.7320112837354</v>
      </c>
      <c r="G58" s="134">
        <v>1266</v>
      </c>
      <c r="H58" s="141">
        <v>69.293924466338296</v>
      </c>
      <c r="I58" s="134">
        <v>1042</v>
      </c>
      <c r="J58" s="141">
        <v>57.033388067870803</v>
      </c>
      <c r="K58" s="132" t="s">
        <v>5289</v>
      </c>
      <c r="L58" s="132">
        <v>1950</v>
      </c>
      <c r="M58" s="132" t="s">
        <v>5288</v>
      </c>
      <c r="N58" s="132">
        <v>1974</v>
      </c>
      <c r="O58" s="134" t="s">
        <v>5287</v>
      </c>
      <c r="P58" s="134" t="s">
        <v>5286</v>
      </c>
    </row>
    <row r="59" spans="1:16">
      <c r="A59" s="136">
        <v>431413</v>
      </c>
      <c r="B59" s="135" t="s">
        <v>1652</v>
      </c>
      <c r="C59" s="134">
        <v>184</v>
      </c>
      <c r="D59" s="134">
        <v>1059</v>
      </c>
      <c r="E59" s="141">
        <v>974.86956521739103</v>
      </c>
      <c r="F59" s="141">
        <v>7.9443281192265101</v>
      </c>
      <c r="G59" s="134">
        <v>775</v>
      </c>
      <c r="H59" s="141">
        <v>73.182247403210596</v>
      </c>
      <c r="I59" s="134">
        <v>648</v>
      </c>
      <c r="J59" s="141">
        <v>61.189801699716703</v>
      </c>
      <c r="K59" s="132" t="s">
        <v>5285</v>
      </c>
      <c r="L59" s="132">
        <v>1656</v>
      </c>
      <c r="M59" s="132" t="s">
        <v>5284</v>
      </c>
      <c r="N59" s="132">
        <v>1602</v>
      </c>
      <c r="O59" s="134" t="s">
        <v>5283</v>
      </c>
      <c r="P59" s="134" t="s">
        <v>5282</v>
      </c>
    </row>
    <row r="60" spans="1:16">
      <c r="A60" s="136">
        <v>431415</v>
      </c>
      <c r="B60" s="135" t="s">
        <v>1652</v>
      </c>
      <c r="C60" s="134">
        <v>221</v>
      </c>
      <c r="D60" s="134">
        <v>396</v>
      </c>
      <c r="E60" s="141">
        <v>393.13574660633498</v>
      </c>
      <c r="F60" s="141">
        <v>0.72329631153160601</v>
      </c>
      <c r="G60" s="134">
        <v>273</v>
      </c>
      <c r="H60" s="141">
        <v>68.939393939393895</v>
      </c>
      <c r="I60" s="134">
        <v>235</v>
      </c>
      <c r="J60" s="141">
        <v>59.343434343434303</v>
      </c>
      <c r="K60" s="132" t="s">
        <v>5281</v>
      </c>
      <c r="L60" s="132">
        <v>762</v>
      </c>
      <c r="M60" s="132" t="s">
        <v>5280</v>
      </c>
      <c r="N60" s="132">
        <v>489</v>
      </c>
      <c r="O60" s="134" t="s">
        <v>5279</v>
      </c>
      <c r="P60" s="134" t="s">
        <v>5278</v>
      </c>
    </row>
    <row r="61" spans="1:16">
      <c r="A61" s="136">
        <v>431417</v>
      </c>
      <c r="B61" s="135" t="s">
        <v>1652</v>
      </c>
      <c r="C61" s="134">
        <v>231</v>
      </c>
      <c r="D61" s="134">
        <v>540</v>
      </c>
      <c r="E61" s="141">
        <v>519.233766233766</v>
      </c>
      <c r="F61" s="141">
        <v>3.8455988455988499</v>
      </c>
      <c r="G61" s="134">
        <v>392</v>
      </c>
      <c r="H61" s="141">
        <v>72.592592592592595</v>
      </c>
      <c r="I61" s="134">
        <v>322</v>
      </c>
      <c r="J61" s="141">
        <v>59.629629629629598</v>
      </c>
      <c r="K61" s="132" t="s">
        <v>5277</v>
      </c>
      <c r="L61" s="132">
        <v>945</v>
      </c>
      <c r="M61" s="132" t="s">
        <v>5276</v>
      </c>
      <c r="N61" s="132">
        <v>504</v>
      </c>
      <c r="O61" s="134" t="s">
        <v>5275</v>
      </c>
      <c r="P61" s="134" t="s">
        <v>5274</v>
      </c>
    </row>
    <row r="62" spans="1:16">
      <c r="A62" s="136">
        <v>431430</v>
      </c>
      <c r="B62" s="135" t="s">
        <v>1652</v>
      </c>
      <c r="C62" s="134">
        <v>221</v>
      </c>
      <c r="D62" s="134">
        <v>537</v>
      </c>
      <c r="E62" s="141">
        <v>518.38914027149303</v>
      </c>
      <c r="F62" s="141">
        <v>3.4657094466493099</v>
      </c>
      <c r="G62" s="134">
        <v>350</v>
      </c>
      <c r="H62" s="141">
        <v>65.176908752327705</v>
      </c>
      <c r="I62" s="134">
        <v>256</v>
      </c>
      <c r="J62" s="141">
        <v>47.672253258845402</v>
      </c>
      <c r="K62" s="132" t="s">
        <v>5273</v>
      </c>
      <c r="L62" s="132">
        <v>1059</v>
      </c>
      <c r="M62" s="132" t="s">
        <v>5272</v>
      </c>
      <c r="N62" s="132">
        <v>1197</v>
      </c>
      <c r="O62" s="134" t="s">
        <v>5271</v>
      </c>
      <c r="P62" s="134" t="s">
        <v>5270</v>
      </c>
    </row>
    <row r="63" spans="1:16">
      <c r="A63" s="136">
        <v>431438</v>
      </c>
      <c r="B63" s="135" t="s">
        <v>1647</v>
      </c>
      <c r="C63" s="134">
        <v>236</v>
      </c>
      <c r="D63" s="134">
        <v>771</v>
      </c>
      <c r="E63" s="141">
        <v>717.05084745762701</v>
      </c>
      <c r="F63" s="141">
        <v>6.9972960495944099</v>
      </c>
      <c r="G63" s="134">
        <v>636</v>
      </c>
      <c r="H63" s="141">
        <v>82.490272373540805</v>
      </c>
      <c r="I63" s="134">
        <v>572</v>
      </c>
      <c r="J63" s="141">
        <v>74.189364461737995</v>
      </c>
      <c r="K63" s="132" t="s">
        <v>5269</v>
      </c>
      <c r="L63" s="132">
        <v>1002</v>
      </c>
      <c r="M63" s="132" t="s">
        <v>5268</v>
      </c>
      <c r="N63" s="132">
        <v>1014</v>
      </c>
      <c r="O63" s="134" t="s">
        <v>5267</v>
      </c>
      <c r="P63" s="134" t="s">
        <v>5266</v>
      </c>
    </row>
    <row r="64" spans="1:16">
      <c r="A64" s="136">
        <v>431447</v>
      </c>
      <c r="B64" s="135" t="s">
        <v>1647</v>
      </c>
      <c r="C64" s="134">
        <v>203</v>
      </c>
      <c r="D64" s="134">
        <v>834</v>
      </c>
      <c r="E64" s="141">
        <v>754.31527093596105</v>
      </c>
      <c r="F64" s="141">
        <v>9.5545238685898592</v>
      </c>
      <c r="G64" s="134">
        <v>647</v>
      </c>
      <c r="H64" s="141">
        <v>77.577937649880099</v>
      </c>
      <c r="I64" s="134">
        <v>542</v>
      </c>
      <c r="J64" s="141">
        <v>64.988009592326094</v>
      </c>
      <c r="K64" s="132" t="s">
        <v>5265</v>
      </c>
      <c r="L64" s="132">
        <v>1410</v>
      </c>
      <c r="M64" s="132" t="s">
        <v>5264</v>
      </c>
      <c r="N64" s="132">
        <v>1542</v>
      </c>
      <c r="O64" s="134" t="s">
        <v>5263</v>
      </c>
      <c r="P64" s="134" t="s">
        <v>5262</v>
      </c>
    </row>
    <row r="65" spans="1:16">
      <c r="A65" s="136">
        <v>431450</v>
      </c>
      <c r="B65" s="135" t="s">
        <v>1652</v>
      </c>
      <c r="C65" s="134">
        <v>233</v>
      </c>
      <c r="D65" s="134">
        <v>417</v>
      </c>
      <c r="E65" s="141">
        <v>414.01287553648098</v>
      </c>
      <c r="F65" s="141">
        <v>0.71633680180319304</v>
      </c>
      <c r="G65" s="134">
        <v>230</v>
      </c>
      <c r="H65" s="141">
        <v>55.155875299760197</v>
      </c>
      <c r="I65" s="134">
        <v>156</v>
      </c>
      <c r="J65" s="141">
        <v>37.410071942446002</v>
      </c>
      <c r="K65" s="132" t="s">
        <v>5261</v>
      </c>
      <c r="L65" s="132">
        <v>474</v>
      </c>
      <c r="M65" s="132" t="s">
        <v>5260</v>
      </c>
      <c r="N65" s="132">
        <v>4020</v>
      </c>
      <c r="O65" s="134" t="s">
        <v>5259</v>
      </c>
      <c r="P65" s="134" t="s">
        <v>5258</v>
      </c>
    </row>
    <row r="66" spans="1:16">
      <c r="A66" s="136">
        <v>431451</v>
      </c>
      <c r="B66" s="135" t="s">
        <v>1652</v>
      </c>
      <c r="C66" s="134">
        <v>130</v>
      </c>
      <c r="D66" s="134">
        <v>1056</v>
      </c>
      <c r="E66" s="141">
        <v>652.35384615384601</v>
      </c>
      <c r="F66" s="141">
        <v>38.224067599067602</v>
      </c>
      <c r="G66" s="134">
        <v>770</v>
      </c>
      <c r="H66" s="141">
        <v>72.9166666666667</v>
      </c>
      <c r="I66" s="134">
        <v>575</v>
      </c>
      <c r="J66" s="141">
        <v>54.450757575757599</v>
      </c>
      <c r="K66" s="132" t="s">
        <v>5257</v>
      </c>
      <c r="L66" s="132">
        <v>3123</v>
      </c>
      <c r="M66" s="132" t="s">
        <v>5256</v>
      </c>
      <c r="N66" s="132">
        <v>3123</v>
      </c>
      <c r="O66" s="134" t="s">
        <v>5255</v>
      </c>
      <c r="P66" s="134" t="s">
        <v>5254</v>
      </c>
    </row>
    <row r="67" spans="1:16">
      <c r="A67" s="136">
        <v>431456</v>
      </c>
      <c r="B67" s="135" t="s">
        <v>1652</v>
      </c>
      <c r="C67" s="134">
        <v>181</v>
      </c>
      <c r="D67" s="134">
        <v>324</v>
      </c>
      <c r="E67" s="141">
        <v>303.40883977900597</v>
      </c>
      <c r="F67" s="141">
        <v>6.3552963645044702</v>
      </c>
      <c r="G67" s="134">
        <v>236</v>
      </c>
      <c r="H67" s="141">
        <v>72.839506172839506</v>
      </c>
      <c r="I67" s="134">
        <v>188</v>
      </c>
      <c r="J67" s="141">
        <v>58.024691358024697</v>
      </c>
      <c r="K67" s="132" t="s">
        <v>5253</v>
      </c>
      <c r="L67" s="132">
        <v>936</v>
      </c>
      <c r="M67" s="132" t="s">
        <v>5252</v>
      </c>
      <c r="N67" s="132">
        <v>1080</v>
      </c>
      <c r="O67" s="134" t="s">
        <v>5251</v>
      </c>
      <c r="P67" s="134" t="s">
        <v>5250</v>
      </c>
    </row>
    <row r="68" spans="1:16">
      <c r="A68" s="136">
        <v>431459</v>
      </c>
      <c r="B68" s="135" t="s">
        <v>1652</v>
      </c>
      <c r="C68" s="134">
        <v>230</v>
      </c>
      <c r="D68" s="134">
        <v>468</v>
      </c>
      <c r="E68" s="141">
        <v>463.05652173913001</v>
      </c>
      <c r="F68" s="141">
        <v>1.05629877369008</v>
      </c>
      <c r="G68" s="134">
        <v>266</v>
      </c>
      <c r="H68" s="141">
        <v>56.837606837606799</v>
      </c>
      <c r="I68" s="134">
        <v>226</v>
      </c>
      <c r="J68" s="141">
        <v>48.290598290598297</v>
      </c>
      <c r="K68" s="132" t="s">
        <v>5249</v>
      </c>
      <c r="L68" s="132">
        <v>483</v>
      </c>
      <c r="M68" s="132" t="s">
        <v>5248</v>
      </c>
      <c r="N68" s="132">
        <v>483</v>
      </c>
      <c r="O68" s="134" t="s">
        <v>5247</v>
      </c>
      <c r="P68" s="134" t="s">
        <v>5246</v>
      </c>
    </row>
    <row r="69" spans="1:16">
      <c r="A69" s="136">
        <v>431462</v>
      </c>
      <c r="B69" s="135" t="s">
        <v>1647</v>
      </c>
      <c r="C69" s="134">
        <v>215</v>
      </c>
      <c r="D69" s="134">
        <v>843</v>
      </c>
      <c r="E69" s="141">
        <v>707.76279069767395</v>
      </c>
      <c r="F69" s="141">
        <v>16.042373582719499</v>
      </c>
      <c r="G69" s="134">
        <v>754</v>
      </c>
      <c r="H69" s="141">
        <v>89.442467378410399</v>
      </c>
      <c r="I69" s="134">
        <v>685</v>
      </c>
      <c r="J69" s="141">
        <v>81.257413997627495</v>
      </c>
      <c r="K69" s="132" t="s">
        <v>5245</v>
      </c>
      <c r="L69" s="132">
        <v>978</v>
      </c>
      <c r="M69" s="132" t="s">
        <v>5244</v>
      </c>
      <c r="N69" s="132">
        <v>903</v>
      </c>
      <c r="O69" s="134" t="s">
        <v>5243</v>
      </c>
      <c r="P69" s="134" t="s">
        <v>5242</v>
      </c>
    </row>
    <row r="70" spans="1:16">
      <c r="A70" s="136">
        <v>431465</v>
      </c>
      <c r="B70" s="135" t="s">
        <v>1652</v>
      </c>
      <c r="C70" s="134">
        <v>215</v>
      </c>
      <c r="D70" s="134">
        <v>471</v>
      </c>
      <c r="E70" s="141">
        <v>445.39534883720899</v>
      </c>
      <c r="F70" s="141">
        <v>5.4362316693823098</v>
      </c>
      <c r="G70" s="134">
        <v>342</v>
      </c>
      <c r="H70" s="141">
        <v>72.611464968152902</v>
      </c>
      <c r="I70" s="134">
        <v>290</v>
      </c>
      <c r="J70" s="141">
        <v>61.571125265392801</v>
      </c>
      <c r="K70" s="132" t="s">
        <v>5241</v>
      </c>
      <c r="L70" s="132">
        <v>606</v>
      </c>
      <c r="M70" s="132" t="s">
        <v>5240</v>
      </c>
      <c r="N70" s="132">
        <v>636</v>
      </c>
      <c r="O70" s="134" t="s">
        <v>5239</v>
      </c>
      <c r="P70" s="134" t="s">
        <v>5238</v>
      </c>
    </row>
    <row r="71" spans="1:16">
      <c r="A71" s="136">
        <v>431467</v>
      </c>
      <c r="B71" s="135" t="s">
        <v>1652</v>
      </c>
      <c r="C71" s="134">
        <v>227</v>
      </c>
      <c r="D71" s="134">
        <v>408</v>
      </c>
      <c r="E71" s="141">
        <v>400.86343612334798</v>
      </c>
      <c r="F71" s="141">
        <v>1.7491578129048999</v>
      </c>
      <c r="G71" s="134">
        <v>307</v>
      </c>
      <c r="H71" s="141">
        <v>75.245098039215705</v>
      </c>
      <c r="I71" s="134">
        <v>236</v>
      </c>
      <c r="J71" s="141">
        <v>57.843137254901997</v>
      </c>
      <c r="K71" s="132" t="s">
        <v>5237</v>
      </c>
      <c r="L71" s="132">
        <v>555</v>
      </c>
      <c r="M71" s="132" t="s">
        <v>5236</v>
      </c>
      <c r="N71" s="132">
        <v>555</v>
      </c>
      <c r="O71" s="134" t="s">
        <v>5235</v>
      </c>
      <c r="P71" s="134" t="s">
        <v>5234</v>
      </c>
    </row>
    <row r="72" spans="1:16">
      <c r="A72" s="136">
        <v>431488</v>
      </c>
      <c r="B72" s="135" t="s">
        <v>1627</v>
      </c>
      <c r="C72" s="134">
        <v>235</v>
      </c>
      <c r="D72" s="134">
        <v>1992</v>
      </c>
      <c r="E72" s="141">
        <v>1622.36170212766</v>
      </c>
      <c r="F72" s="141">
        <v>18.556139451422698</v>
      </c>
      <c r="G72" s="134">
        <v>1382</v>
      </c>
      <c r="H72" s="141">
        <v>69.377510040160601</v>
      </c>
      <c r="I72" s="134">
        <v>1142</v>
      </c>
      <c r="J72" s="141">
        <v>57.329317269076299</v>
      </c>
      <c r="K72" s="132" t="s">
        <v>5233</v>
      </c>
      <c r="L72" s="132">
        <v>1995</v>
      </c>
      <c r="M72" s="132" t="s">
        <v>5232</v>
      </c>
      <c r="N72" s="132">
        <v>2010</v>
      </c>
      <c r="O72" s="134" t="s">
        <v>5231</v>
      </c>
      <c r="P72" s="134" t="s">
        <v>5230</v>
      </c>
    </row>
    <row r="73" spans="1:16">
      <c r="A73" s="136">
        <v>431489</v>
      </c>
      <c r="B73" s="135" t="s">
        <v>1652</v>
      </c>
      <c r="C73" s="134">
        <v>214</v>
      </c>
      <c r="D73" s="134">
        <v>564</v>
      </c>
      <c r="E73" s="141">
        <v>505.27570093457899</v>
      </c>
      <c r="F73" s="141">
        <v>10.412109763372399</v>
      </c>
      <c r="G73" s="134">
        <v>464</v>
      </c>
      <c r="H73" s="141">
        <v>82.269503546099301</v>
      </c>
      <c r="I73" s="134">
        <v>416</v>
      </c>
      <c r="J73" s="141">
        <v>73.758865248226897</v>
      </c>
      <c r="K73" s="132" t="s">
        <v>5229</v>
      </c>
      <c r="L73" s="132">
        <v>618</v>
      </c>
      <c r="M73" s="132" t="s">
        <v>5228</v>
      </c>
      <c r="N73" s="132">
        <v>582</v>
      </c>
      <c r="O73" s="134" t="s">
        <v>5227</v>
      </c>
      <c r="P73" s="134" t="s">
        <v>5226</v>
      </c>
    </row>
    <row r="74" spans="1:16">
      <c r="A74" s="136">
        <v>431496</v>
      </c>
      <c r="B74" s="135" t="s">
        <v>1652</v>
      </c>
      <c r="C74" s="134">
        <v>221</v>
      </c>
      <c r="D74" s="134">
        <v>591</v>
      </c>
      <c r="E74" s="141">
        <v>561.76018099547503</v>
      </c>
      <c r="F74" s="141">
        <v>4.9475159060109801</v>
      </c>
      <c r="G74" s="134">
        <v>400</v>
      </c>
      <c r="H74" s="141">
        <v>67.681895093062593</v>
      </c>
      <c r="I74" s="134">
        <v>316</v>
      </c>
      <c r="J74" s="141">
        <v>53.468697123519497</v>
      </c>
      <c r="K74" s="132" t="s">
        <v>5225</v>
      </c>
      <c r="L74" s="132">
        <v>921</v>
      </c>
      <c r="M74" s="132" t="s">
        <v>5224</v>
      </c>
      <c r="N74" s="132">
        <v>348</v>
      </c>
      <c r="O74" s="134" t="s">
        <v>5223</v>
      </c>
      <c r="P74" s="134" t="s">
        <v>5222</v>
      </c>
    </row>
    <row r="75" spans="1:16">
      <c r="A75" s="136">
        <v>431500</v>
      </c>
      <c r="B75" s="135" t="s">
        <v>1627</v>
      </c>
      <c r="C75" s="134">
        <v>240</v>
      </c>
      <c r="D75" s="134">
        <v>1242</v>
      </c>
      <c r="E75" s="141">
        <v>1122.5875000000001</v>
      </c>
      <c r="F75" s="141">
        <v>9.6145330112721403</v>
      </c>
      <c r="G75" s="134">
        <v>832</v>
      </c>
      <c r="H75" s="141">
        <v>66.988727858293103</v>
      </c>
      <c r="I75" s="134">
        <v>750</v>
      </c>
      <c r="J75" s="141">
        <v>60.3864734299517</v>
      </c>
      <c r="K75" s="132" t="s">
        <v>5221</v>
      </c>
      <c r="L75" s="132">
        <v>1266</v>
      </c>
      <c r="M75" s="132" t="s">
        <v>5220</v>
      </c>
      <c r="N75" s="132">
        <v>1419</v>
      </c>
      <c r="O75" s="134" t="s">
        <v>5219</v>
      </c>
      <c r="P75" s="134" t="s">
        <v>5218</v>
      </c>
    </row>
    <row r="76" spans="1:16">
      <c r="A76" s="136">
        <v>431504</v>
      </c>
      <c r="B76" s="135" t="s">
        <v>1647</v>
      </c>
      <c r="C76" s="134">
        <v>204</v>
      </c>
      <c r="D76" s="134">
        <v>837</v>
      </c>
      <c r="E76" s="141">
        <v>783.47058823529403</v>
      </c>
      <c r="F76" s="141">
        <v>6.39538969709748</v>
      </c>
      <c r="G76" s="134">
        <v>569</v>
      </c>
      <c r="H76" s="141">
        <v>67.980884109916403</v>
      </c>
      <c r="I76" s="134">
        <v>482</v>
      </c>
      <c r="J76" s="141">
        <v>57.5866188769415</v>
      </c>
      <c r="K76" s="132" t="s">
        <v>5217</v>
      </c>
      <c r="L76" s="132">
        <v>918</v>
      </c>
      <c r="M76" s="132" t="s">
        <v>5216</v>
      </c>
      <c r="N76" s="132">
        <v>909</v>
      </c>
      <c r="O76" s="134" t="s">
        <v>5215</v>
      </c>
      <c r="P76" s="134" t="s">
        <v>5214</v>
      </c>
    </row>
    <row r="77" spans="1:16">
      <c r="A77" s="136">
        <v>431505</v>
      </c>
      <c r="B77" s="135" t="s">
        <v>1638</v>
      </c>
      <c r="C77" s="134">
        <v>231</v>
      </c>
      <c r="D77" s="134">
        <v>984</v>
      </c>
      <c r="E77" s="141">
        <v>916.90909090909099</v>
      </c>
      <c r="F77" s="141">
        <v>6.8181818181818201</v>
      </c>
      <c r="G77" s="134">
        <v>702</v>
      </c>
      <c r="H77" s="141">
        <v>71.341463414634106</v>
      </c>
      <c r="I77" s="134">
        <v>557</v>
      </c>
      <c r="J77" s="141">
        <v>56.605691056910601</v>
      </c>
      <c r="K77" s="132" t="s">
        <v>5213</v>
      </c>
      <c r="L77" s="132">
        <v>1335</v>
      </c>
      <c r="M77" s="132" t="s">
        <v>5212</v>
      </c>
      <c r="N77" s="132">
        <v>1206</v>
      </c>
      <c r="O77" s="134" t="s">
        <v>5211</v>
      </c>
      <c r="P77" s="134" t="s">
        <v>5210</v>
      </c>
    </row>
    <row r="78" spans="1:16">
      <c r="A78" s="136">
        <v>431507</v>
      </c>
      <c r="B78" s="135" t="s">
        <v>1627</v>
      </c>
      <c r="C78" s="134">
        <v>237</v>
      </c>
      <c r="D78" s="134">
        <v>1050</v>
      </c>
      <c r="E78" s="141">
        <v>985.59493670886104</v>
      </c>
      <c r="F78" s="141">
        <v>6.1338155515370696</v>
      </c>
      <c r="G78" s="134">
        <v>545</v>
      </c>
      <c r="H78" s="141">
        <v>51.904761904761898</v>
      </c>
      <c r="I78" s="134">
        <v>405</v>
      </c>
      <c r="J78" s="141">
        <v>38.571428571428598</v>
      </c>
      <c r="K78" s="132" t="s">
        <v>5209</v>
      </c>
      <c r="L78" s="132">
        <v>1110</v>
      </c>
      <c r="M78" s="132" t="s">
        <v>5208</v>
      </c>
      <c r="N78" s="132">
        <v>1254</v>
      </c>
      <c r="O78" s="134" t="s">
        <v>5207</v>
      </c>
      <c r="P78" s="134" t="s">
        <v>5206</v>
      </c>
    </row>
    <row r="79" spans="1:16">
      <c r="A79" s="136">
        <v>431508</v>
      </c>
      <c r="B79" s="135" t="s">
        <v>1638</v>
      </c>
      <c r="C79" s="134">
        <v>216</v>
      </c>
      <c r="D79" s="134">
        <v>1008</v>
      </c>
      <c r="E79" s="141">
        <v>946.63888888888903</v>
      </c>
      <c r="F79" s="141">
        <v>6.0874118165784799</v>
      </c>
      <c r="G79" s="134">
        <v>576</v>
      </c>
      <c r="H79" s="141">
        <v>57.142857142857103</v>
      </c>
      <c r="I79" s="134">
        <v>501</v>
      </c>
      <c r="J79" s="141">
        <v>49.702380952380999</v>
      </c>
      <c r="K79" s="132" t="s">
        <v>5205</v>
      </c>
      <c r="L79" s="132">
        <v>1155</v>
      </c>
      <c r="M79" s="132" t="s">
        <v>5204</v>
      </c>
      <c r="N79" s="132">
        <v>1170</v>
      </c>
      <c r="O79" s="134" t="s">
        <v>5203</v>
      </c>
      <c r="P79" s="134" t="s">
        <v>5202</v>
      </c>
    </row>
    <row r="80" spans="1:16">
      <c r="A80" s="136">
        <v>431509</v>
      </c>
      <c r="B80" s="135" t="s">
        <v>1652</v>
      </c>
      <c r="C80" s="134">
        <v>228</v>
      </c>
      <c r="D80" s="134">
        <v>498</v>
      </c>
      <c r="E80" s="141">
        <v>485.59210526315798</v>
      </c>
      <c r="F80" s="141">
        <v>2.4915451278799399</v>
      </c>
      <c r="G80" s="134">
        <v>327</v>
      </c>
      <c r="H80" s="141">
        <v>65.662650602409599</v>
      </c>
      <c r="I80" s="134">
        <v>261</v>
      </c>
      <c r="J80" s="141">
        <v>52.409638554216897</v>
      </c>
      <c r="K80" s="132" t="s">
        <v>5201</v>
      </c>
      <c r="L80" s="132">
        <v>1251</v>
      </c>
      <c r="M80" s="132" t="s">
        <v>5200</v>
      </c>
      <c r="N80" s="132">
        <v>1281</v>
      </c>
      <c r="O80" s="134" t="s">
        <v>5199</v>
      </c>
      <c r="P80" s="134" t="s">
        <v>5198</v>
      </c>
    </row>
    <row r="81" spans="1:16">
      <c r="A81" s="136">
        <v>431510</v>
      </c>
      <c r="B81" s="135" t="s">
        <v>1652</v>
      </c>
      <c r="C81" s="134">
        <v>193</v>
      </c>
      <c r="D81" s="134">
        <v>1161</v>
      </c>
      <c r="E81" s="141">
        <v>970.70984455958501</v>
      </c>
      <c r="F81" s="141">
        <v>16.390194267046901</v>
      </c>
      <c r="G81" s="134">
        <v>808</v>
      </c>
      <c r="H81" s="141">
        <v>69.595176571920803</v>
      </c>
      <c r="I81" s="134">
        <v>712</v>
      </c>
      <c r="J81" s="141">
        <v>61.326442721791601</v>
      </c>
      <c r="K81" s="132" t="s">
        <v>5197</v>
      </c>
      <c r="L81" s="132">
        <v>1251</v>
      </c>
      <c r="M81" s="132" t="s">
        <v>5196</v>
      </c>
      <c r="N81" s="132">
        <v>1242</v>
      </c>
      <c r="O81" s="134" t="s">
        <v>5195</v>
      </c>
      <c r="P81" s="134" t="s">
        <v>5194</v>
      </c>
    </row>
    <row r="82" spans="1:16">
      <c r="A82" s="136">
        <v>431512</v>
      </c>
      <c r="B82" s="135" t="s">
        <v>1627</v>
      </c>
      <c r="C82" s="134">
        <v>212</v>
      </c>
      <c r="D82" s="134">
        <v>1266</v>
      </c>
      <c r="E82" s="141">
        <v>1162.2735849056601</v>
      </c>
      <c r="F82" s="141">
        <v>8.1932397388893907</v>
      </c>
      <c r="G82" s="134">
        <v>875</v>
      </c>
      <c r="H82" s="141">
        <v>69.115323854660303</v>
      </c>
      <c r="I82" s="134">
        <v>763</v>
      </c>
      <c r="J82" s="141">
        <v>60.2685624012638</v>
      </c>
      <c r="K82" s="132" t="s">
        <v>5193</v>
      </c>
      <c r="L82" s="132">
        <v>1302</v>
      </c>
      <c r="M82" s="132" t="s">
        <v>5192</v>
      </c>
      <c r="N82" s="132">
        <v>1422</v>
      </c>
      <c r="O82" s="134" t="s">
        <v>5191</v>
      </c>
      <c r="P82" s="134" t="s">
        <v>994</v>
      </c>
    </row>
    <row r="83" spans="1:16">
      <c r="A83" s="136">
        <v>431515</v>
      </c>
      <c r="B83" s="135" t="s">
        <v>1638</v>
      </c>
      <c r="C83" s="134">
        <v>239</v>
      </c>
      <c r="D83" s="134">
        <v>981</v>
      </c>
      <c r="E83" s="141">
        <v>941.33472803347297</v>
      </c>
      <c r="F83" s="141">
        <v>4.04335086305068</v>
      </c>
      <c r="G83" s="134">
        <v>594</v>
      </c>
      <c r="H83" s="141">
        <v>60.550458715596299</v>
      </c>
      <c r="I83" s="134">
        <v>481</v>
      </c>
      <c r="J83" s="141">
        <v>49.031600407747199</v>
      </c>
      <c r="K83" s="132" t="s">
        <v>5190</v>
      </c>
      <c r="L83" s="132">
        <v>999</v>
      </c>
      <c r="M83" s="132" t="s">
        <v>5189</v>
      </c>
      <c r="N83" s="132">
        <v>1020</v>
      </c>
      <c r="O83" s="134" t="s">
        <v>5188</v>
      </c>
      <c r="P83" s="134" t="s">
        <v>5187</v>
      </c>
    </row>
    <row r="84" spans="1:16">
      <c r="A84" s="136">
        <v>431517</v>
      </c>
      <c r="B84" s="135" t="s">
        <v>1638</v>
      </c>
      <c r="C84" s="134">
        <v>217</v>
      </c>
      <c r="D84" s="134">
        <v>972</v>
      </c>
      <c r="E84" s="141">
        <v>894.92626728110599</v>
      </c>
      <c r="F84" s="141">
        <v>7.9293963702565904</v>
      </c>
      <c r="G84" s="134">
        <v>648</v>
      </c>
      <c r="H84" s="141">
        <v>66.6666666666667</v>
      </c>
      <c r="I84" s="134">
        <v>572</v>
      </c>
      <c r="J84" s="141">
        <v>58.847736625514401</v>
      </c>
      <c r="K84" s="132" t="s">
        <v>5186</v>
      </c>
      <c r="L84" s="132">
        <v>978</v>
      </c>
      <c r="M84" s="132" t="s">
        <v>5185</v>
      </c>
      <c r="N84" s="132">
        <v>1017</v>
      </c>
      <c r="O84" s="134" t="s">
        <v>5184</v>
      </c>
      <c r="P84" s="134" t="s">
        <v>5183</v>
      </c>
    </row>
    <row r="85" spans="1:16">
      <c r="A85" s="136">
        <v>431530</v>
      </c>
      <c r="B85" s="135" t="s">
        <v>1652</v>
      </c>
      <c r="C85" s="134">
        <v>209</v>
      </c>
      <c r="D85" s="134">
        <v>297</v>
      </c>
      <c r="E85" s="141">
        <v>276.81818181818198</v>
      </c>
      <c r="F85" s="141">
        <v>6.7952249770431603</v>
      </c>
      <c r="G85" s="134">
        <v>220</v>
      </c>
      <c r="H85" s="141">
        <v>74.074074074074105</v>
      </c>
      <c r="I85" s="134">
        <v>180</v>
      </c>
      <c r="J85" s="141">
        <v>60.606060606060602</v>
      </c>
      <c r="K85" s="132" t="s">
        <v>5182</v>
      </c>
      <c r="L85" s="132">
        <v>609</v>
      </c>
      <c r="M85" s="132" t="s">
        <v>5181</v>
      </c>
      <c r="N85" s="132">
        <v>642</v>
      </c>
      <c r="O85" s="134" t="s">
        <v>5180</v>
      </c>
      <c r="P85" s="134" t="s">
        <v>5179</v>
      </c>
    </row>
    <row r="86" spans="1:16">
      <c r="A86" s="136">
        <v>431531</v>
      </c>
      <c r="B86" s="135" t="s">
        <v>1652</v>
      </c>
      <c r="C86" s="134">
        <v>192</v>
      </c>
      <c r="D86" s="134">
        <v>918</v>
      </c>
      <c r="E86" s="141">
        <v>790.96875</v>
      </c>
      <c r="F86" s="141">
        <v>13.837826797385601</v>
      </c>
      <c r="G86" s="134">
        <v>650</v>
      </c>
      <c r="H86" s="141">
        <v>70.806100217864895</v>
      </c>
      <c r="I86" s="134">
        <v>568</v>
      </c>
      <c r="J86" s="141">
        <v>61.873638344226599</v>
      </c>
      <c r="K86" s="132" t="s">
        <v>5178</v>
      </c>
      <c r="L86" s="132">
        <v>978</v>
      </c>
      <c r="M86" s="132" t="s">
        <v>5177</v>
      </c>
      <c r="N86" s="132">
        <v>3825</v>
      </c>
      <c r="O86" s="134" t="s">
        <v>5176</v>
      </c>
      <c r="P86" s="134" t="s">
        <v>5175</v>
      </c>
    </row>
    <row r="87" spans="1:16">
      <c r="A87" s="136">
        <v>431532</v>
      </c>
      <c r="B87" s="135" t="s">
        <v>1652</v>
      </c>
      <c r="C87" s="134">
        <v>185</v>
      </c>
      <c r="D87" s="134">
        <v>186</v>
      </c>
      <c r="E87" s="141">
        <v>183.25945945945901</v>
      </c>
      <c r="F87" s="141">
        <v>1.4734088927637301</v>
      </c>
      <c r="G87" s="134">
        <v>167</v>
      </c>
      <c r="H87" s="141">
        <v>89.784946236559094</v>
      </c>
      <c r="I87" s="134">
        <v>143</v>
      </c>
      <c r="J87" s="141">
        <v>76.881720430107507</v>
      </c>
      <c r="K87" s="132" t="s">
        <v>5174</v>
      </c>
      <c r="L87" s="132">
        <v>435</v>
      </c>
      <c r="M87" s="132" t="s">
        <v>5173</v>
      </c>
      <c r="N87" s="132">
        <v>1266</v>
      </c>
      <c r="O87" s="134" t="s">
        <v>5172</v>
      </c>
      <c r="P87" s="134" t="s">
        <v>5171</v>
      </c>
    </row>
    <row r="88" spans="1:16">
      <c r="A88" s="136">
        <v>431549</v>
      </c>
      <c r="B88" s="135" t="s">
        <v>1638</v>
      </c>
      <c r="C88" s="134">
        <v>230</v>
      </c>
      <c r="D88" s="134">
        <v>879</v>
      </c>
      <c r="E88" s="141">
        <v>829.304347826087</v>
      </c>
      <c r="F88" s="141">
        <v>5.6536578127318604</v>
      </c>
      <c r="G88" s="134">
        <v>675</v>
      </c>
      <c r="H88" s="141">
        <v>76.7918088737201</v>
      </c>
      <c r="I88" s="134">
        <v>552</v>
      </c>
      <c r="J88" s="141">
        <v>62.7986348122867</v>
      </c>
      <c r="K88" s="132" t="s">
        <v>5170</v>
      </c>
      <c r="L88" s="132">
        <v>888</v>
      </c>
      <c r="M88" s="132" t="s">
        <v>5169</v>
      </c>
      <c r="N88" s="132">
        <v>888</v>
      </c>
      <c r="O88" s="134" t="s">
        <v>5168</v>
      </c>
      <c r="P88" s="134" t="s">
        <v>5167</v>
      </c>
    </row>
    <row r="89" spans="1:16">
      <c r="A89" s="136">
        <v>431552</v>
      </c>
      <c r="B89" s="135" t="s">
        <v>1652</v>
      </c>
      <c r="C89" s="134">
        <v>205</v>
      </c>
      <c r="D89" s="134">
        <v>378</v>
      </c>
      <c r="E89" s="141">
        <v>364.50731707317101</v>
      </c>
      <c r="F89" s="141">
        <v>3.56949283778552</v>
      </c>
      <c r="G89" s="134">
        <v>298</v>
      </c>
      <c r="H89" s="141">
        <v>78.835978835978807</v>
      </c>
      <c r="I89" s="134">
        <v>269</v>
      </c>
      <c r="J89" s="141">
        <v>71.164021164021193</v>
      </c>
      <c r="K89" s="132" t="s">
        <v>5166</v>
      </c>
      <c r="L89" s="132">
        <v>447</v>
      </c>
      <c r="M89" s="132" t="s">
        <v>5165</v>
      </c>
      <c r="N89" s="132">
        <v>471</v>
      </c>
      <c r="O89" s="134" t="s">
        <v>5164</v>
      </c>
      <c r="P89" s="134" t="s">
        <v>5163</v>
      </c>
    </row>
    <row r="90" spans="1:16">
      <c r="A90" s="136">
        <v>431553</v>
      </c>
      <c r="B90" s="135" t="s">
        <v>1627</v>
      </c>
      <c r="C90" s="134">
        <v>237</v>
      </c>
      <c r="D90" s="134">
        <v>1257</v>
      </c>
      <c r="E90" s="141">
        <v>1158.08860759494</v>
      </c>
      <c r="F90" s="141">
        <v>7.86884585561363</v>
      </c>
      <c r="G90" s="134">
        <v>873</v>
      </c>
      <c r="H90" s="141">
        <v>69.451073985680196</v>
      </c>
      <c r="I90" s="134">
        <v>763</v>
      </c>
      <c r="J90" s="141">
        <v>60.700079554494799</v>
      </c>
      <c r="K90" s="132" t="s">
        <v>5162</v>
      </c>
      <c r="L90" s="132">
        <v>1311</v>
      </c>
      <c r="M90" s="132" t="s">
        <v>5161</v>
      </c>
      <c r="N90" s="132">
        <v>1299</v>
      </c>
      <c r="O90" s="134" t="s">
        <v>5160</v>
      </c>
      <c r="P90" s="134" t="s">
        <v>5159</v>
      </c>
    </row>
    <row r="91" spans="1:16">
      <c r="A91" s="136">
        <v>431556</v>
      </c>
      <c r="B91" s="135" t="s">
        <v>1652</v>
      </c>
      <c r="C91" s="134">
        <v>235</v>
      </c>
      <c r="D91" s="134">
        <v>567</v>
      </c>
      <c r="E91" s="141">
        <v>546.31914893617</v>
      </c>
      <c r="F91" s="141">
        <v>3.6474164133738598</v>
      </c>
      <c r="G91" s="134">
        <v>358</v>
      </c>
      <c r="H91" s="141">
        <v>63.139329805996503</v>
      </c>
      <c r="I91" s="134">
        <v>322</v>
      </c>
      <c r="J91" s="141">
        <v>56.790123456790099</v>
      </c>
      <c r="K91" s="132" t="s">
        <v>5158</v>
      </c>
      <c r="L91" s="132">
        <v>597</v>
      </c>
      <c r="M91" s="132" t="s">
        <v>5157</v>
      </c>
      <c r="N91" s="132">
        <v>555</v>
      </c>
      <c r="O91" s="134" t="s">
        <v>5156</v>
      </c>
      <c r="P91" s="134" t="s">
        <v>5155</v>
      </c>
    </row>
    <row r="92" spans="1:16">
      <c r="A92" s="136">
        <v>431557</v>
      </c>
      <c r="B92" s="135" t="s">
        <v>1638</v>
      </c>
      <c r="C92" s="134">
        <v>233</v>
      </c>
      <c r="D92" s="134">
        <v>963</v>
      </c>
      <c r="E92" s="141">
        <v>902.81974248926997</v>
      </c>
      <c r="F92" s="141">
        <v>6.24924792427099</v>
      </c>
      <c r="G92" s="134">
        <v>791</v>
      </c>
      <c r="H92" s="141">
        <v>82.139148494288705</v>
      </c>
      <c r="I92" s="134">
        <v>692</v>
      </c>
      <c r="J92" s="141">
        <v>71.858774662512999</v>
      </c>
      <c r="K92" s="132" t="s">
        <v>5154</v>
      </c>
      <c r="L92" s="132">
        <v>960</v>
      </c>
      <c r="M92" s="132" t="s">
        <v>5153</v>
      </c>
      <c r="N92" s="132">
        <v>960</v>
      </c>
      <c r="O92" s="134" t="s">
        <v>5152</v>
      </c>
      <c r="P92" s="134" t="s">
        <v>5151</v>
      </c>
    </row>
    <row r="93" spans="1:16">
      <c r="A93" s="136">
        <v>431562</v>
      </c>
      <c r="B93" s="135" t="s">
        <v>1647</v>
      </c>
      <c r="C93" s="134">
        <v>225</v>
      </c>
      <c r="D93" s="134">
        <v>1035</v>
      </c>
      <c r="E93" s="141">
        <v>876.89333333333298</v>
      </c>
      <c r="F93" s="141">
        <v>15.276006441223799</v>
      </c>
      <c r="G93" s="134">
        <v>799</v>
      </c>
      <c r="H93" s="141">
        <v>77.198067632850197</v>
      </c>
      <c r="I93" s="134">
        <v>684</v>
      </c>
      <c r="J93" s="141">
        <v>66.086956521739097</v>
      </c>
      <c r="K93" s="132" t="s">
        <v>5150</v>
      </c>
      <c r="L93" s="132">
        <v>1188</v>
      </c>
      <c r="M93" s="132" t="s">
        <v>5149</v>
      </c>
      <c r="N93" s="132">
        <v>3291</v>
      </c>
      <c r="O93" s="134" t="s">
        <v>5148</v>
      </c>
      <c r="P93" s="134" t="s">
        <v>5147</v>
      </c>
    </row>
    <row r="94" spans="1:16">
      <c r="A94" s="136">
        <v>431565</v>
      </c>
      <c r="B94" s="135" t="s">
        <v>1652</v>
      </c>
      <c r="C94" s="134">
        <v>215</v>
      </c>
      <c r="D94" s="134">
        <v>336</v>
      </c>
      <c r="E94" s="141">
        <v>334.144186046512</v>
      </c>
      <c r="F94" s="141">
        <v>0.55232558139534904</v>
      </c>
      <c r="G94" s="134">
        <v>221</v>
      </c>
      <c r="H94" s="141">
        <v>65.773809523809504</v>
      </c>
      <c r="I94" s="134">
        <v>194</v>
      </c>
      <c r="J94" s="141">
        <v>57.738095238095198</v>
      </c>
      <c r="K94" s="132" t="s">
        <v>5146</v>
      </c>
      <c r="L94" s="132">
        <v>540</v>
      </c>
      <c r="M94" s="132" t="s">
        <v>5145</v>
      </c>
      <c r="N94" s="132">
        <v>513</v>
      </c>
      <c r="O94" s="134" t="s">
        <v>5144</v>
      </c>
      <c r="P94" s="134" t="s">
        <v>994</v>
      </c>
    </row>
    <row r="95" spans="1:16">
      <c r="A95" s="136">
        <v>431569</v>
      </c>
      <c r="B95" s="135" t="s">
        <v>1627</v>
      </c>
      <c r="C95" s="134">
        <v>242</v>
      </c>
      <c r="D95" s="134">
        <v>1779</v>
      </c>
      <c r="E95" s="141">
        <v>1496.47933884298</v>
      </c>
      <c r="F95" s="141">
        <v>15.8808690925815</v>
      </c>
      <c r="G95" s="134">
        <v>1485</v>
      </c>
      <c r="H95" s="141">
        <v>83.473861720067504</v>
      </c>
      <c r="I95" s="134">
        <v>1318</v>
      </c>
      <c r="J95" s="141">
        <v>74.086565486228196</v>
      </c>
      <c r="K95" s="132" t="s">
        <v>5143</v>
      </c>
      <c r="L95" s="132">
        <v>1848</v>
      </c>
      <c r="M95" s="132" t="s">
        <v>5142</v>
      </c>
      <c r="N95" s="132">
        <v>1809</v>
      </c>
      <c r="O95" s="134" t="s">
        <v>5141</v>
      </c>
      <c r="P95" s="134" t="s">
        <v>5140</v>
      </c>
    </row>
    <row r="96" spans="1:16">
      <c r="A96" s="136">
        <v>431570</v>
      </c>
      <c r="B96" s="135" t="s">
        <v>1652</v>
      </c>
      <c r="C96" s="134">
        <v>179</v>
      </c>
      <c r="D96" s="134">
        <v>375</v>
      </c>
      <c r="E96" s="141">
        <v>369.33519553072603</v>
      </c>
      <c r="F96" s="141">
        <v>1.5106145251396601</v>
      </c>
      <c r="G96" s="134">
        <v>235</v>
      </c>
      <c r="H96" s="141">
        <v>62.6666666666667</v>
      </c>
      <c r="I96" s="134">
        <v>201</v>
      </c>
      <c r="J96" s="141">
        <v>53.6</v>
      </c>
      <c r="K96" s="132" t="s">
        <v>5139</v>
      </c>
      <c r="L96" s="132">
        <v>513</v>
      </c>
      <c r="M96" s="132" t="s">
        <v>5138</v>
      </c>
      <c r="N96" s="132">
        <v>522</v>
      </c>
      <c r="O96" s="134" t="s">
        <v>5137</v>
      </c>
      <c r="P96" s="134" t="s">
        <v>5136</v>
      </c>
    </row>
    <row r="97" spans="1:16">
      <c r="A97" s="136">
        <v>431582</v>
      </c>
      <c r="B97" s="135" t="s">
        <v>1638</v>
      </c>
      <c r="C97" s="134">
        <v>221</v>
      </c>
      <c r="D97" s="134">
        <v>1368</v>
      </c>
      <c r="E97" s="141">
        <v>1118.1040723981901</v>
      </c>
      <c r="F97" s="141">
        <v>18.267246169722998</v>
      </c>
      <c r="G97" s="134">
        <v>922</v>
      </c>
      <c r="H97" s="141">
        <v>67.397660818713405</v>
      </c>
      <c r="I97" s="134">
        <v>787</v>
      </c>
      <c r="J97" s="141">
        <v>57.529239766081901</v>
      </c>
      <c r="K97" s="132" t="s">
        <v>5135</v>
      </c>
      <c r="L97" s="132">
        <v>1560</v>
      </c>
      <c r="M97" s="132" t="s">
        <v>5134</v>
      </c>
      <c r="N97" s="132">
        <v>1635</v>
      </c>
      <c r="O97" s="134" t="s">
        <v>5133</v>
      </c>
      <c r="P97" s="134" t="s">
        <v>5132</v>
      </c>
    </row>
    <row r="98" spans="1:16">
      <c r="A98" s="136">
        <v>431583</v>
      </c>
      <c r="B98" s="135" t="s">
        <v>1647</v>
      </c>
      <c r="C98" s="134">
        <v>214</v>
      </c>
      <c r="D98" s="134">
        <v>912</v>
      </c>
      <c r="E98" s="141">
        <v>842.48130841121497</v>
      </c>
      <c r="F98" s="141">
        <v>7.6226635514018701</v>
      </c>
      <c r="G98" s="134">
        <v>600</v>
      </c>
      <c r="H98" s="141">
        <v>65.789473684210506</v>
      </c>
      <c r="I98" s="134">
        <v>500</v>
      </c>
      <c r="J98" s="141">
        <v>54.824561403508802</v>
      </c>
      <c r="K98" s="132" t="s">
        <v>5131</v>
      </c>
      <c r="L98" s="132">
        <v>1179</v>
      </c>
      <c r="M98" s="132" t="s">
        <v>5130</v>
      </c>
      <c r="N98" s="132">
        <v>1173</v>
      </c>
      <c r="O98" s="134" t="s">
        <v>5129</v>
      </c>
      <c r="P98" s="134" t="s">
        <v>5128</v>
      </c>
    </row>
    <row r="99" spans="1:16">
      <c r="A99" s="136">
        <v>431587</v>
      </c>
      <c r="B99" s="135" t="s">
        <v>1647</v>
      </c>
      <c r="C99" s="134">
        <v>221</v>
      </c>
      <c r="D99" s="134">
        <v>942</v>
      </c>
      <c r="E99" s="141">
        <v>827.83710407239801</v>
      </c>
      <c r="F99" s="141">
        <v>12.119203389341999</v>
      </c>
      <c r="G99" s="134">
        <v>735</v>
      </c>
      <c r="H99" s="141">
        <v>78.025477707006402</v>
      </c>
      <c r="I99" s="134">
        <v>637</v>
      </c>
      <c r="J99" s="141">
        <v>67.622080679405499</v>
      </c>
      <c r="K99" s="132" t="s">
        <v>5127</v>
      </c>
      <c r="L99" s="132">
        <v>936</v>
      </c>
      <c r="M99" s="132" t="s">
        <v>5126</v>
      </c>
      <c r="N99" s="132">
        <v>849</v>
      </c>
      <c r="O99" s="134" t="s">
        <v>5125</v>
      </c>
      <c r="P99" s="134" t="s">
        <v>5124</v>
      </c>
    </row>
    <row r="100" spans="1:16">
      <c r="A100" s="136">
        <v>431588</v>
      </c>
      <c r="B100" s="135" t="s">
        <v>1627</v>
      </c>
      <c r="C100" s="134">
        <v>228</v>
      </c>
      <c r="D100" s="134">
        <v>2714</v>
      </c>
      <c r="E100" s="141">
        <v>1951.8289473684199</v>
      </c>
      <c r="F100" s="141">
        <v>28.0829422487686</v>
      </c>
      <c r="G100" s="134">
        <v>2028</v>
      </c>
      <c r="H100" s="141">
        <v>74.723655121591705</v>
      </c>
      <c r="I100" s="134">
        <v>1722</v>
      </c>
      <c r="J100" s="141">
        <v>63.448784082534999</v>
      </c>
      <c r="K100" s="132" t="s">
        <v>5123</v>
      </c>
      <c r="L100" s="132">
        <v>3132</v>
      </c>
      <c r="M100" s="132" t="s">
        <v>5122</v>
      </c>
      <c r="N100" s="132">
        <v>2412</v>
      </c>
      <c r="O100" s="134" t="s">
        <v>5121</v>
      </c>
      <c r="P100" s="134" t="s">
        <v>5120</v>
      </c>
    </row>
    <row r="101" spans="1:16">
      <c r="A101" s="136">
        <v>431597</v>
      </c>
      <c r="B101" s="135" t="s">
        <v>1627</v>
      </c>
      <c r="C101" s="134">
        <v>236</v>
      </c>
      <c r="D101" s="134">
        <v>1083</v>
      </c>
      <c r="E101" s="141">
        <v>1032.34322033898</v>
      </c>
      <c r="F101" s="141">
        <v>4.6774496455232599</v>
      </c>
      <c r="G101" s="134">
        <v>654</v>
      </c>
      <c r="H101" s="141">
        <v>60.387811634348999</v>
      </c>
      <c r="I101" s="134">
        <v>559</v>
      </c>
      <c r="J101" s="141">
        <v>51.615881809787602</v>
      </c>
      <c r="K101" s="132" t="s">
        <v>5119</v>
      </c>
      <c r="L101" s="132">
        <v>1092</v>
      </c>
      <c r="M101" s="132" t="s">
        <v>5118</v>
      </c>
      <c r="N101" s="132">
        <v>8700</v>
      </c>
      <c r="O101" s="134" t="s">
        <v>5117</v>
      </c>
      <c r="P101" s="134" t="s">
        <v>5116</v>
      </c>
    </row>
    <row r="102" spans="1:16">
      <c r="A102" s="136">
        <v>431599</v>
      </c>
      <c r="B102" s="135" t="s">
        <v>1627</v>
      </c>
      <c r="C102" s="134">
        <v>235</v>
      </c>
      <c r="D102" s="134">
        <v>1278</v>
      </c>
      <c r="E102" s="141">
        <v>1232.6170212766001</v>
      </c>
      <c r="F102" s="141">
        <v>3.5510937968234901</v>
      </c>
      <c r="G102" s="134">
        <v>838</v>
      </c>
      <c r="H102" s="141">
        <v>65.571205007824702</v>
      </c>
      <c r="I102" s="134">
        <v>714</v>
      </c>
      <c r="J102" s="141">
        <v>55.868544600939003</v>
      </c>
      <c r="K102" s="132" t="s">
        <v>5115</v>
      </c>
      <c r="L102" s="132">
        <v>1323</v>
      </c>
      <c r="M102" s="132" t="s">
        <v>5114</v>
      </c>
      <c r="N102" s="132">
        <v>1317</v>
      </c>
      <c r="O102" s="134" t="s">
        <v>5113</v>
      </c>
      <c r="P102" s="134" t="s">
        <v>5112</v>
      </c>
    </row>
    <row r="103" spans="1:16">
      <c r="A103" s="136">
        <v>431600</v>
      </c>
      <c r="B103" s="135" t="s">
        <v>1627</v>
      </c>
      <c r="C103" s="134">
        <v>239</v>
      </c>
      <c r="D103" s="134">
        <v>2523</v>
      </c>
      <c r="E103" s="141">
        <v>2147.77405857741</v>
      </c>
      <c r="F103" s="141">
        <v>14.8722132945935</v>
      </c>
      <c r="G103" s="134">
        <v>1550</v>
      </c>
      <c r="H103" s="141">
        <v>61.434799841458599</v>
      </c>
      <c r="I103" s="134">
        <v>1305</v>
      </c>
      <c r="J103" s="141">
        <v>51.724137931034498</v>
      </c>
      <c r="K103" s="132" t="s">
        <v>5111</v>
      </c>
      <c r="L103" s="132">
        <v>2577</v>
      </c>
      <c r="M103" s="132" t="s">
        <v>5110</v>
      </c>
      <c r="N103" s="132">
        <v>2532</v>
      </c>
      <c r="O103" s="134" t="s">
        <v>5109</v>
      </c>
      <c r="P103" s="134" t="s">
        <v>5108</v>
      </c>
    </row>
    <row r="104" spans="1:16">
      <c r="A104" s="136">
        <v>431601</v>
      </c>
      <c r="B104" s="135" t="s">
        <v>1652</v>
      </c>
      <c r="C104" s="134">
        <v>232</v>
      </c>
      <c r="D104" s="134">
        <v>840</v>
      </c>
      <c r="E104" s="141">
        <v>625.46120689655197</v>
      </c>
      <c r="F104" s="141">
        <v>25.540332512315299</v>
      </c>
      <c r="G104" s="134">
        <v>643</v>
      </c>
      <c r="H104" s="141">
        <v>76.547619047618994</v>
      </c>
      <c r="I104" s="134">
        <v>491</v>
      </c>
      <c r="J104" s="141">
        <v>58.452380952380999</v>
      </c>
      <c r="K104" s="132" t="s">
        <v>5107</v>
      </c>
      <c r="L104" s="132">
        <v>864</v>
      </c>
      <c r="M104" s="132" t="s">
        <v>5106</v>
      </c>
      <c r="N104" s="132">
        <v>864</v>
      </c>
      <c r="O104" s="134" t="s">
        <v>5105</v>
      </c>
      <c r="P104" s="134" t="s">
        <v>5104</v>
      </c>
    </row>
    <row r="105" spans="1:16">
      <c r="A105" s="136">
        <v>431608</v>
      </c>
      <c r="B105" s="135" t="s">
        <v>1652</v>
      </c>
      <c r="C105" s="134">
        <v>229</v>
      </c>
      <c r="D105" s="134">
        <v>849</v>
      </c>
      <c r="E105" s="141">
        <v>688.99126637554605</v>
      </c>
      <c r="F105" s="141">
        <v>18.8467295199593</v>
      </c>
      <c r="G105" s="134">
        <v>737</v>
      </c>
      <c r="H105" s="141">
        <v>86.808009422850404</v>
      </c>
      <c r="I105" s="134">
        <v>601</v>
      </c>
      <c r="J105" s="141">
        <v>70.789163722025904</v>
      </c>
      <c r="K105" s="132" t="s">
        <v>5103</v>
      </c>
      <c r="L105" s="132">
        <v>1065</v>
      </c>
      <c r="M105" s="132" t="s">
        <v>5102</v>
      </c>
      <c r="N105" s="132">
        <v>1008</v>
      </c>
      <c r="O105" s="134" t="s">
        <v>5101</v>
      </c>
      <c r="P105" s="134" t="s">
        <v>5100</v>
      </c>
    </row>
    <row r="106" spans="1:16">
      <c r="A106" s="136">
        <v>431611</v>
      </c>
      <c r="B106" s="135" t="s">
        <v>1652</v>
      </c>
      <c r="C106" s="134">
        <v>219</v>
      </c>
      <c r="D106" s="134">
        <v>468</v>
      </c>
      <c r="E106" s="141">
        <v>458.219178082192</v>
      </c>
      <c r="F106" s="141">
        <v>2.0899192132068798</v>
      </c>
      <c r="G106" s="134">
        <v>253</v>
      </c>
      <c r="H106" s="141">
        <v>54.059829059829099</v>
      </c>
      <c r="I106" s="134">
        <v>223</v>
      </c>
      <c r="J106" s="141">
        <v>47.649572649572598</v>
      </c>
      <c r="K106" s="132" t="s">
        <v>5099</v>
      </c>
      <c r="L106" s="132">
        <v>951</v>
      </c>
      <c r="M106" s="132" t="s">
        <v>5098</v>
      </c>
      <c r="N106" s="132">
        <v>933</v>
      </c>
      <c r="O106" s="134" t="s">
        <v>5097</v>
      </c>
      <c r="P106" s="134" t="s">
        <v>5096</v>
      </c>
    </row>
    <row r="107" spans="1:16">
      <c r="A107" s="136">
        <v>431621</v>
      </c>
      <c r="B107" s="135" t="s">
        <v>1627</v>
      </c>
      <c r="C107" s="134">
        <v>226</v>
      </c>
      <c r="D107" s="134">
        <v>1694</v>
      </c>
      <c r="E107" s="141">
        <v>1393.2831858407101</v>
      </c>
      <c r="F107" s="141">
        <v>17.751878049544999</v>
      </c>
      <c r="G107" s="134">
        <v>1204</v>
      </c>
      <c r="H107" s="141">
        <v>71.074380165289298</v>
      </c>
      <c r="I107" s="134">
        <v>1014</v>
      </c>
      <c r="J107" s="141">
        <v>59.858323494687099</v>
      </c>
      <c r="K107" s="132" t="s">
        <v>5095</v>
      </c>
      <c r="L107" s="132">
        <v>2643</v>
      </c>
      <c r="M107" s="132" t="s">
        <v>5094</v>
      </c>
      <c r="N107" s="132">
        <v>1260</v>
      </c>
      <c r="O107" s="134" t="s">
        <v>5093</v>
      </c>
      <c r="P107" s="134" t="s">
        <v>5092</v>
      </c>
    </row>
    <row r="108" spans="1:16">
      <c r="A108" s="136">
        <v>431625</v>
      </c>
      <c r="B108" s="135" t="s">
        <v>1638</v>
      </c>
      <c r="C108" s="134">
        <v>229</v>
      </c>
      <c r="D108" s="134">
        <v>1137</v>
      </c>
      <c r="E108" s="141">
        <v>1008.79912663755</v>
      </c>
      <c r="F108" s="141">
        <v>11.2753626528096</v>
      </c>
      <c r="G108" s="134">
        <v>819</v>
      </c>
      <c r="H108" s="141">
        <v>72.031662269129299</v>
      </c>
      <c r="I108" s="134">
        <v>690</v>
      </c>
      <c r="J108" s="141">
        <v>60.686015831134597</v>
      </c>
      <c r="K108" s="132" t="s">
        <v>5091</v>
      </c>
      <c r="L108" s="132">
        <v>1134</v>
      </c>
      <c r="M108" s="132" t="s">
        <v>5090</v>
      </c>
      <c r="N108" s="132">
        <v>1167</v>
      </c>
      <c r="O108" s="134" t="s">
        <v>5089</v>
      </c>
      <c r="P108" s="134" t="s">
        <v>5088</v>
      </c>
    </row>
    <row r="109" spans="1:16" ht="38" customHeight="1">
      <c r="A109" s="136" t="s">
        <v>5087</v>
      </c>
      <c r="B109" s="135" t="s">
        <v>2050</v>
      </c>
      <c r="C109" s="134">
        <v>230</v>
      </c>
      <c r="D109" s="134">
        <v>639</v>
      </c>
      <c r="E109" s="141">
        <v>620.54347826086996</v>
      </c>
      <c r="F109" s="141">
        <v>2.8883445601143101</v>
      </c>
      <c r="G109" s="134">
        <v>503</v>
      </c>
      <c r="H109" s="141">
        <v>78.716744913927997</v>
      </c>
      <c r="I109" s="134">
        <v>410</v>
      </c>
      <c r="J109" s="141">
        <v>64.162754303599399</v>
      </c>
      <c r="K109" s="132" t="s">
        <v>5086</v>
      </c>
      <c r="L109" s="132">
        <v>669</v>
      </c>
      <c r="M109" s="132" t="s">
        <v>5085</v>
      </c>
      <c r="N109" s="132">
        <v>660</v>
      </c>
      <c r="O109" s="134" t="s">
        <v>5084</v>
      </c>
      <c r="P109" s="134" t="s">
        <v>5083</v>
      </c>
    </row>
    <row r="110" spans="1:16">
      <c r="A110" s="136">
        <v>431639</v>
      </c>
      <c r="B110" s="135" t="s">
        <v>1638</v>
      </c>
      <c r="C110" s="134">
        <v>223</v>
      </c>
      <c r="D110" s="134">
        <v>987</v>
      </c>
      <c r="E110" s="141">
        <v>945.67264573990997</v>
      </c>
      <c r="F110" s="141">
        <v>4.1871686180435299</v>
      </c>
      <c r="G110" s="134">
        <v>811</v>
      </c>
      <c r="H110" s="141">
        <v>82.168186423505603</v>
      </c>
      <c r="I110" s="134">
        <v>687</v>
      </c>
      <c r="J110" s="141">
        <v>69.6048632218845</v>
      </c>
      <c r="K110" s="132" t="s">
        <v>5082</v>
      </c>
      <c r="L110" s="132">
        <v>1560</v>
      </c>
      <c r="M110" s="132" t="s">
        <v>5081</v>
      </c>
      <c r="N110" s="132">
        <v>1047</v>
      </c>
      <c r="O110" s="134" t="s">
        <v>5080</v>
      </c>
      <c r="P110" s="134" t="s">
        <v>5079</v>
      </c>
    </row>
    <row r="111" spans="1:16">
      <c r="A111" s="136">
        <v>431640</v>
      </c>
      <c r="B111" s="135" t="s">
        <v>1647</v>
      </c>
      <c r="C111" s="134">
        <v>226</v>
      </c>
      <c r="D111" s="134">
        <v>618</v>
      </c>
      <c r="E111" s="141">
        <v>605.50884955752201</v>
      </c>
      <c r="F111" s="141">
        <v>2.0212217544462598</v>
      </c>
      <c r="G111" s="134">
        <v>442</v>
      </c>
      <c r="H111" s="141">
        <v>71.521035598705495</v>
      </c>
      <c r="I111" s="134">
        <v>359</v>
      </c>
      <c r="J111" s="141">
        <v>58.090614886731402</v>
      </c>
      <c r="K111" s="132" t="s">
        <v>5078</v>
      </c>
      <c r="L111" s="132">
        <v>870</v>
      </c>
      <c r="M111" s="132" t="s">
        <v>5077</v>
      </c>
      <c r="N111" s="132">
        <v>903</v>
      </c>
      <c r="O111" s="134" t="s">
        <v>5076</v>
      </c>
      <c r="P111" s="134" t="s">
        <v>5075</v>
      </c>
    </row>
    <row r="112" spans="1:16">
      <c r="A112" s="136">
        <v>431648</v>
      </c>
      <c r="B112" s="135" t="s">
        <v>1652</v>
      </c>
      <c r="C112" s="134">
        <v>225</v>
      </c>
      <c r="D112" s="134">
        <v>546</v>
      </c>
      <c r="E112" s="141">
        <v>533.10666666666702</v>
      </c>
      <c r="F112" s="141">
        <v>2.3614163614163601</v>
      </c>
      <c r="G112" s="134">
        <v>328</v>
      </c>
      <c r="H112" s="141">
        <v>60.073260073260101</v>
      </c>
      <c r="I112" s="134">
        <v>285</v>
      </c>
      <c r="J112" s="141">
        <v>52.197802197802197</v>
      </c>
      <c r="K112" s="132" t="s">
        <v>5074</v>
      </c>
      <c r="L112" s="132">
        <v>804</v>
      </c>
      <c r="M112" s="132" t="s">
        <v>5073</v>
      </c>
      <c r="N112" s="132">
        <v>777</v>
      </c>
      <c r="O112" s="134" t="s">
        <v>5072</v>
      </c>
      <c r="P112" s="134" t="s">
        <v>5071</v>
      </c>
    </row>
    <row r="113" spans="1:16">
      <c r="A113" s="136">
        <v>431661</v>
      </c>
      <c r="B113" s="135" t="s">
        <v>1627</v>
      </c>
      <c r="C113" s="134">
        <v>233</v>
      </c>
      <c r="D113" s="134">
        <v>1257</v>
      </c>
      <c r="E113" s="141">
        <v>1209.5021459227501</v>
      </c>
      <c r="F113" s="141">
        <v>3.7786677865754301</v>
      </c>
      <c r="G113" s="134">
        <v>856</v>
      </c>
      <c r="H113" s="141">
        <v>68.098647573587897</v>
      </c>
      <c r="I113" s="134">
        <v>608</v>
      </c>
      <c r="J113" s="141">
        <v>48.369132856006402</v>
      </c>
      <c r="K113" s="132" t="s">
        <v>5070</v>
      </c>
      <c r="L113" s="132">
        <v>1275</v>
      </c>
      <c r="M113" s="132" t="s">
        <v>5069</v>
      </c>
      <c r="N113" s="132">
        <v>1275</v>
      </c>
      <c r="O113" s="134" t="s">
        <v>5068</v>
      </c>
      <c r="P113" s="134" t="s">
        <v>5067</v>
      </c>
    </row>
    <row r="114" spans="1:16">
      <c r="A114" s="136">
        <v>431663</v>
      </c>
      <c r="B114" s="135" t="s">
        <v>1638</v>
      </c>
      <c r="C114" s="134">
        <v>231</v>
      </c>
      <c r="D114" s="134">
        <v>948</v>
      </c>
      <c r="E114" s="141">
        <v>899.97402597402595</v>
      </c>
      <c r="F114" s="141">
        <v>5.0660310153981003</v>
      </c>
      <c r="G114" s="134">
        <v>592</v>
      </c>
      <c r="H114" s="141">
        <v>62.447257383966203</v>
      </c>
      <c r="I114" s="134">
        <v>497</v>
      </c>
      <c r="J114" s="141">
        <v>52.426160337552702</v>
      </c>
      <c r="K114" s="132" t="s">
        <v>5066</v>
      </c>
      <c r="L114" s="132">
        <v>987</v>
      </c>
      <c r="M114" s="132" t="s">
        <v>5065</v>
      </c>
      <c r="N114" s="132">
        <v>987</v>
      </c>
      <c r="O114" s="134" t="s">
        <v>5064</v>
      </c>
      <c r="P114" s="134" t="s">
        <v>5063</v>
      </c>
    </row>
    <row r="115" spans="1:16">
      <c r="A115" s="136">
        <v>431669</v>
      </c>
      <c r="B115" s="135" t="s">
        <v>1652</v>
      </c>
      <c r="C115" s="134">
        <v>206</v>
      </c>
      <c r="D115" s="134">
        <v>543</v>
      </c>
      <c r="E115" s="141">
        <v>522.16019417475695</v>
      </c>
      <c r="F115" s="141">
        <v>3.8379016252748999</v>
      </c>
      <c r="G115" s="134">
        <v>401</v>
      </c>
      <c r="H115" s="141">
        <v>73.848987108655606</v>
      </c>
      <c r="I115" s="134">
        <v>356</v>
      </c>
      <c r="J115" s="141">
        <v>65.561694290976106</v>
      </c>
      <c r="K115" s="132" t="s">
        <v>5062</v>
      </c>
      <c r="L115" s="132">
        <v>573</v>
      </c>
      <c r="M115" s="132" t="s">
        <v>5061</v>
      </c>
      <c r="N115" s="132">
        <v>567</v>
      </c>
      <c r="O115" s="134" t="s">
        <v>5060</v>
      </c>
      <c r="P115" s="134" t="s">
        <v>5059</v>
      </c>
    </row>
    <row r="116" spans="1:16">
      <c r="A116" s="136">
        <v>431675</v>
      </c>
      <c r="B116" s="135" t="s">
        <v>1647</v>
      </c>
      <c r="C116" s="134">
        <v>226</v>
      </c>
      <c r="D116" s="134">
        <v>1044</v>
      </c>
      <c r="E116" s="141">
        <v>893.827433628319</v>
      </c>
      <c r="F116" s="141">
        <v>14.3843454379005</v>
      </c>
      <c r="G116" s="134">
        <v>867</v>
      </c>
      <c r="H116" s="141">
        <v>83.045977011494301</v>
      </c>
      <c r="I116" s="134">
        <v>779</v>
      </c>
      <c r="J116" s="141">
        <v>74.616858237547902</v>
      </c>
      <c r="K116" s="132" t="s">
        <v>5058</v>
      </c>
      <c r="L116" s="132">
        <v>1068</v>
      </c>
      <c r="M116" s="132" t="s">
        <v>5057</v>
      </c>
      <c r="N116" s="132">
        <v>1164</v>
      </c>
      <c r="O116" s="134" t="s">
        <v>5056</v>
      </c>
      <c r="P116" s="134" t="s">
        <v>5055</v>
      </c>
    </row>
    <row r="117" spans="1:16">
      <c r="A117" s="136">
        <v>431681</v>
      </c>
      <c r="B117" s="135" t="s">
        <v>1652</v>
      </c>
      <c r="C117" s="134">
        <v>210</v>
      </c>
      <c r="D117" s="134">
        <v>765</v>
      </c>
      <c r="E117" s="141">
        <v>676.78571428571399</v>
      </c>
      <c r="F117" s="141">
        <v>11.531279178338</v>
      </c>
      <c r="G117" s="134">
        <v>555</v>
      </c>
      <c r="H117" s="141">
        <v>72.549019607843107</v>
      </c>
      <c r="I117" s="134">
        <v>491</v>
      </c>
      <c r="J117" s="141">
        <v>64.183006535947698</v>
      </c>
      <c r="K117" s="132" t="s">
        <v>5054</v>
      </c>
      <c r="L117" s="132">
        <v>819</v>
      </c>
      <c r="M117" s="132" t="s">
        <v>5053</v>
      </c>
      <c r="N117" s="132">
        <v>2457</v>
      </c>
      <c r="O117" s="134" t="s">
        <v>5052</v>
      </c>
      <c r="P117" s="134" t="s">
        <v>5051</v>
      </c>
    </row>
    <row r="118" spans="1:16">
      <c r="A118" s="136">
        <v>431684</v>
      </c>
      <c r="B118" s="135" t="s">
        <v>1652</v>
      </c>
      <c r="C118" s="134">
        <v>214</v>
      </c>
      <c r="D118" s="134">
        <v>1202</v>
      </c>
      <c r="E118" s="141">
        <v>887.21962616822395</v>
      </c>
      <c r="F118" s="141">
        <v>26.188051067535401</v>
      </c>
      <c r="G118" s="134">
        <v>957</v>
      </c>
      <c r="H118" s="141">
        <v>79.617304492512503</v>
      </c>
      <c r="I118" s="134">
        <v>821</v>
      </c>
      <c r="J118" s="141">
        <v>68.302828618968405</v>
      </c>
      <c r="K118" s="132" t="s">
        <v>5050</v>
      </c>
      <c r="L118" s="132">
        <v>1524</v>
      </c>
      <c r="M118" s="132" t="s">
        <v>5049</v>
      </c>
      <c r="N118" s="132">
        <v>1488</v>
      </c>
      <c r="O118" s="134" t="s">
        <v>5048</v>
      </c>
      <c r="P118" s="134" t="s">
        <v>5047</v>
      </c>
    </row>
    <row r="119" spans="1:16">
      <c r="A119" s="136">
        <v>431690</v>
      </c>
      <c r="B119" s="135" t="s">
        <v>1652</v>
      </c>
      <c r="C119" s="134">
        <v>174</v>
      </c>
      <c r="D119" s="134">
        <v>366</v>
      </c>
      <c r="E119" s="141">
        <v>362.87931034482801</v>
      </c>
      <c r="F119" s="141">
        <v>0.85264744676841897</v>
      </c>
      <c r="G119" s="134">
        <v>223</v>
      </c>
      <c r="H119" s="141">
        <v>60.928961748633903</v>
      </c>
      <c r="I119" s="134">
        <v>192</v>
      </c>
      <c r="J119" s="141">
        <v>52.459016393442603</v>
      </c>
      <c r="K119" s="132" t="s">
        <v>5046</v>
      </c>
      <c r="L119" s="132">
        <v>441</v>
      </c>
      <c r="M119" s="132" t="s">
        <v>5045</v>
      </c>
      <c r="N119" s="132">
        <v>441</v>
      </c>
      <c r="O119" s="134" t="s">
        <v>5044</v>
      </c>
      <c r="P119" s="134" t="s">
        <v>5043</v>
      </c>
    </row>
    <row r="120" spans="1:16">
      <c r="A120" s="136">
        <v>431694</v>
      </c>
      <c r="B120" s="135" t="s">
        <v>1652</v>
      </c>
      <c r="C120" s="134">
        <v>186</v>
      </c>
      <c r="D120" s="134">
        <v>333</v>
      </c>
      <c r="E120" s="141">
        <v>325.64516129032302</v>
      </c>
      <c r="F120" s="141">
        <v>2.2086602731763998</v>
      </c>
      <c r="G120" s="134">
        <v>182</v>
      </c>
      <c r="H120" s="141">
        <v>54.654654654654699</v>
      </c>
      <c r="I120" s="134">
        <v>162</v>
      </c>
      <c r="J120" s="141">
        <v>48.648648648648702</v>
      </c>
      <c r="K120" s="132" t="s">
        <v>5042</v>
      </c>
      <c r="L120" s="132">
        <v>420</v>
      </c>
      <c r="M120" s="132" t="s">
        <v>5041</v>
      </c>
      <c r="N120" s="132" t="s">
        <v>5041</v>
      </c>
      <c r="O120" s="134" t="s">
        <v>5040</v>
      </c>
      <c r="P120" s="134" t="s">
        <v>5039</v>
      </c>
    </row>
    <row r="121" spans="1:16">
      <c r="A121" s="136">
        <v>431703</v>
      </c>
      <c r="B121" s="135" t="s">
        <v>1652</v>
      </c>
      <c r="C121" s="134">
        <v>212</v>
      </c>
      <c r="D121" s="134">
        <v>543</v>
      </c>
      <c r="E121" s="141">
        <v>531.35377358490598</v>
      </c>
      <c r="F121" s="141">
        <v>2.1447930782862499</v>
      </c>
      <c r="G121" s="134">
        <v>309</v>
      </c>
      <c r="H121" s="141">
        <v>56.906077348066297</v>
      </c>
      <c r="I121" s="134">
        <v>256</v>
      </c>
      <c r="J121" s="141">
        <v>47.145488029465902</v>
      </c>
      <c r="K121" s="132" t="s">
        <v>5038</v>
      </c>
      <c r="L121" s="132">
        <v>555</v>
      </c>
      <c r="M121" s="132" t="s">
        <v>5037</v>
      </c>
      <c r="N121" s="132">
        <v>555</v>
      </c>
      <c r="O121" s="134" t="s">
        <v>5036</v>
      </c>
      <c r="P121" s="134" t="s">
        <v>5035</v>
      </c>
    </row>
    <row r="122" spans="1:16">
      <c r="A122" s="136">
        <v>431706</v>
      </c>
      <c r="B122" s="135" t="s">
        <v>1652</v>
      </c>
      <c r="C122" s="134">
        <v>225</v>
      </c>
      <c r="D122" s="134">
        <v>342</v>
      </c>
      <c r="E122" s="141">
        <v>341.14666666666699</v>
      </c>
      <c r="F122" s="141">
        <v>0.24951267056530199</v>
      </c>
      <c r="G122" s="134">
        <v>209</v>
      </c>
      <c r="H122" s="141">
        <v>61.1111111111111</v>
      </c>
      <c r="I122" s="134">
        <v>182</v>
      </c>
      <c r="J122" s="141">
        <v>53.216374269005897</v>
      </c>
      <c r="K122" s="132" t="s">
        <v>5034</v>
      </c>
      <c r="L122" s="132">
        <v>408</v>
      </c>
      <c r="M122" s="132" t="s">
        <v>5033</v>
      </c>
      <c r="N122" s="132">
        <v>399</v>
      </c>
      <c r="O122" s="134" t="s">
        <v>5032</v>
      </c>
      <c r="P122" s="134" t="s">
        <v>5031</v>
      </c>
    </row>
    <row r="123" spans="1:16">
      <c r="A123" s="136">
        <v>431716</v>
      </c>
      <c r="B123" s="135" t="s">
        <v>1647</v>
      </c>
      <c r="C123" s="134">
        <v>210</v>
      </c>
      <c r="D123" s="134">
        <v>1257</v>
      </c>
      <c r="E123" s="141">
        <v>944.71904761904796</v>
      </c>
      <c r="F123" s="141">
        <v>24.843353411372501</v>
      </c>
      <c r="G123" s="134">
        <v>1113</v>
      </c>
      <c r="H123" s="141">
        <v>88.544152744630097</v>
      </c>
      <c r="I123" s="134">
        <v>985</v>
      </c>
      <c r="J123" s="141">
        <v>78.361177406523495</v>
      </c>
      <c r="K123" s="132" t="s">
        <v>5030</v>
      </c>
      <c r="L123" s="132">
        <v>1569</v>
      </c>
      <c r="M123" s="132" t="s">
        <v>5029</v>
      </c>
      <c r="N123" s="132">
        <v>1521</v>
      </c>
      <c r="O123" s="134" t="s">
        <v>5028</v>
      </c>
      <c r="P123" s="134" t="s">
        <v>5027</v>
      </c>
    </row>
    <row r="124" spans="1:16">
      <c r="A124" s="136">
        <v>431718</v>
      </c>
      <c r="B124" s="135" t="s">
        <v>1647</v>
      </c>
      <c r="C124" s="134">
        <v>230</v>
      </c>
      <c r="D124" s="134">
        <v>867</v>
      </c>
      <c r="E124" s="141">
        <v>804.24782608695602</v>
      </c>
      <c r="F124" s="141">
        <v>7.2378516624040898</v>
      </c>
      <c r="G124" s="134">
        <v>557</v>
      </c>
      <c r="H124" s="141">
        <v>64.244521337946907</v>
      </c>
      <c r="I124" s="134">
        <v>465</v>
      </c>
      <c r="J124" s="141">
        <v>53.633217993079597</v>
      </c>
      <c r="K124" s="132" t="s">
        <v>5026</v>
      </c>
      <c r="L124" s="132">
        <v>870</v>
      </c>
      <c r="M124" s="132" t="s">
        <v>5025</v>
      </c>
      <c r="N124" s="132">
        <v>873</v>
      </c>
      <c r="O124" s="134" t="s">
        <v>5024</v>
      </c>
      <c r="P124" s="134" t="s">
        <v>5023</v>
      </c>
    </row>
    <row r="125" spans="1:16">
      <c r="A125" s="136">
        <v>431723</v>
      </c>
      <c r="B125" s="135" t="s">
        <v>1647</v>
      </c>
      <c r="C125" s="134">
        <v>226</v>
      </c>
      <c r="D125" s="134">
        <v>1059</v>
      </c>
      <c r="E125" s="141">
        <v>931.08849557522103</v>
      </c>
      <c r="F125" s="141">
        <v>12.078517887136799</v>
      </c>
      <c r="G125" s="134">
        <v>742</v>
      </c>
      <c r="H125" s="141">
        <v>70.066100094428705</v>
      </c>
      <c r="I125" s="134">
        <v>600</v>
      </c>
      <c r="J125" s="141">
        <v>56.657223796034003</v>
      </c>
      <c r="K125" s="132" t="s">
        <v>5022</v>
      </c>
      <c r="L125" s="132">
        <v>1065</v>
      </c>
      <c r="M125" s="132" t="s">
        <v>5021</v>
      </c>
      <c r="N125" s="132">
        <v>1083</v>
      </c>
      <c r="O125" s="134" t="s">
        <v>5020</v>
      </c>
      <c r="P125" s="134" t="s">
        <v>5019</v>
      </c>
    </row>
    <row r="126" spans="1:16">
      <c r="A126" s="136">
        <v>431731</v>
      </c>
      <c r="B126" s="135" t="s">
        <v>1652</v>
      </c>
      <c r="C126" s="134">
        <v>231</v>
      </c>
      <c r="D126" s="134">
        <v>510</v>
      </c>
      <c r="E126" s="141">
        <v>504.16883116883099</v>
      </c>
      <c r="F126" s="141">
        <v>1.14336643748408</v>
      </c>
      <c r="G126" s="134">
        <v>318</v>
      </c>
      <c r="H126" s="141">
        <v>62.352941176470601</v>
      </c>
      <c r="I126" s="134">
        <v>274</v>
      </c>
      <c r="J126" s="141">
        <v>53.725490196078397</v>
      </c>
      <c r="K126" s="132" t="s">
        <v>5018</v>
      </c>
      <c r="L126" s="132">
        <v>510</v>
      </c>
      <c r="M126" s="132" t="s">
        <v>5017</v>
      </c>
      <c r="N126" s="132">
        <v>507</v>
      </c>
      <c r="O126" s="134" t="s">
        <v>5016</v>
      </c>
      <c r="P126" s="134" t="s">
        <v>5015</v>
      </c>
    </row>
    <row r="127" spans="1:16">
      <c r="A127" s="136">
        <v>431733</v>
      </c>
      <c r="B127" s="135" t="s">
        <v>1647</v>
      </c>
      <c r="C127" s="134">
        <v>232</v>
      </c>
      <c r="D127" s="134">
        <v>828</v>
      </c>
      <c r="E127" s="141">
        <v>717.01293103448302</v>
      </c>
      <c r="F127" s="141">
        <v>13.4042353823088</v>
      </c>
      <c r="G127" s="134">
        <v>700</v>
      </c>
      <c r="H127" s="141">
        <v>84.541062801932398</v>
      </c>
      <c r="I127" s="134">
        <v>641</v>
      </c>
      <c r="J127" s="141">
        <v>77.415458937198096</v>
      </c>
      <c r="K127" s="132" t="s">
        <v>5014</v>
      </c>
      <c r="L127" s="132">
        <v>828</v>
      </c>
      <c r="M127" s="132" t="s">
        <v>5013</v>
      </c>
      <c r="N127" s="132">
        <v>999</v>
      </c>
      <c r="O127" s="134" t="s">
        <v>5012</v>
      </c>
      <c r="P127" s="134" t="s">
        <v>5011</v>
      </c>
    </row>
    <row r="128" spans="1:16">
      <c r="A128" s="136">
        <v>431739</v>
      </c>
      <c r="B128" s="135" t="s">
        <v>1638</v>
      </c>
      <c r="C128" s="134">
        <v>230</v>
      </c>
      <c r="D128" s="134">
        <v>885</v>
      </c>
      <c r="E128" s="141">
        <v>853.72173913043503</v>
      </c>
      <c r="F128" s="141">
        <v>3.53426676492262</v>
      </c>
      <c r="G128" s="134">
        <v>607</v>
      </c>
      <c r="H128" s="141">
        <v>68.587570621468899</v>
      </c>
      <c r="I128" s="134">
        <v>523</v>
      </c>
      <c r="J128" s="141">
        <v>59.096045197740096</v>
      </c>
      <c r="K128" s="132" t="s">
        <v>5010</v>
      </c>
      <c r="L128" s="132">
        <v>897</v>
      </c>
      <c r="M128" s="132" t="s">
        <v>5009</v>
      </c>
      <c r="N128" s="132">
        <v>903</v>
      </c>
      <c r="O128" s="134" t="s">
        <v>5008</v>
      </c>
      <c r="P128" s="134" t="s">
        <v>5007</v>
      </c>
    </row>
    <row r="129" spans="1:16">
      <c r="A129" s="136">
        <v>431742</v>
      </c>
      <c r="B129" s="135" t="s">
        <v>1652</v>
      </c>
      <c r="C129" s="134">
        <v>215</v>
      </c>
      <c r="D129" s="134">
        <v>321</v>
      </c>
      <c r="E129" s="141">
        <v>315.30697674418599</v>
      </c>
      <c r="F129" s="141">
        <v>1.7735274940230401</v>
      </c>
      <c r="G129" s="134">
        <v>187</v>
      </c>
      <c r="H129" s="141">
        <v>58.255451713395601</v>
      </c>
      <c r="I129" s="134">
        <v>167</v>
      </c>
      <c r="J129" s="141">
        <v>52.024922118380097</v>
      </c>
      <c r="K129" s="132" t="s">
        <v>5006</v>
      </c>
      <c r="L129" s="132">
        <v>558</v>
      </c>
      <c r="M129" s="132" t="s">
        <v>5005</v>
      </c>
      <c r="N129" s="132">
        <v>537</v>
      </c>
      <c r="O129" s="134" t="s">
        <v>5004</v>
      </c>
      <c r="P129" s="134" t="s">
        <v>5003</v>
      </c>
    </row>
    <row r="130" spans="1:16">
      <c r="A130" s="136">
        <v>431743</v>
      </c>
      <c r="B130" s="135" t="s">
        <v>1652</v>
      </c>
      <c r="C130" s="134">
        <v>179</v>
      </c>
      <c r="D130" s="134">
        <v>702</v>
      </c>
      <c r="E130" s="141">
        <v>637.17318435754203</v>
      </c>
      <c r="F130" s="141">
        <v>9.2345891228572796</v>
      </c>
      <c r="G130" s="134">
        <v>640</v>
      </c>
      <c r="H130" s="141">
        <v>91.168091168091195</v>
      </c>
      <c r="I130" s="134">
        <v>582</v>
      </c>
      <c r="J130" s="141">
        <v>82.905982905982896</v>
      </c>
      <c r="K130" s="132" t="s">
        <v>5002</v>
      </c>
      <c r="L130" s="132">
        <v>717</v>
      </c>
      <c r="M130" s="132" t="s">
        <v>5001</v>
      </c>
      <c r="N130" s="132">
        <v>741</v>
      </c>
      <c r="O130" s="134" t="s">
        <v>5000</v>
      </c>
      <c r="P130" s="134" t="s">
        <v>4999</v>
      </c>
    </row>
    <row r="131" spans="1:16">
      <c r="A131" s="136">
        <v>431744</v>
      </c>
      <c r="B131" s="135" t="s">
        <v>1647</v>
      </c>
      <c r="C131" s="134">
        <v>199</v>
      </c>
      <c r="D131" s="134">
        <v>1434</v>
      </c>
      <c r="E131" s="141">
        <v>1042.95979899497</v>
      </c>
      <c r="F131" s="141">
        <v>27.269191144004498</v>
      </c>
      <c r="G131" s="134">
        <v>985</v>
      </c>
      <c r="H131" s="141">
        <v>68.688981868898196</v>
      </c>
      <c r="I131" s="134">
        <v>798</v>
      </c>
      <c r="J131" s="141">
        <v>55.648535564853603</v>
      </c>
      <c r="K131" s="132" t="s">
        <v>4998</v>
      </c>
      <c r="L131" s="132">
        <v>1689</v>
      </c>
      <c r="M131" s="132" t="s">
        <v>4997</v>
      </c>
      <c r="N131" s="132">
        <v>1743</v>
      </c>
      <c r="O131" s="134" t="s">
        <v>4996</v>
      </c>
      <c r="P131" s="134" t="s">
        <v>4995</v>
      </c>
    </row>
    <row r="132" spans="1:16">
      <c r="A132" s="136">
        <v>431746</v>
      </c>
      <c r="B132" s="135" t="s">
        <v>1652</v>
      </c>
      <c r="C132" s="134">
        <v>216</v>
      </c>
      <c r="D132" s="134">
        <v>288</v>
      </c>
      <c r="E132" s="141">
        <v>287.777777777778</v>
      </c>
      <c r="F132" s="141">
        <v>7.7160493827160503E-2</v>
      </c>
      <c r="G132" s="134">
        <v>185</v>
      </c>
      <c r="H132" s="141">
        <v>64.2361111111111</v>
      </c>
      <c r="I132" s="134">
        <v>173</v>
      </c>
      <c r="J132" s="141">
        <v>60.0694444444444</v>
      </c>
      <c r="K132" s="132" t="s">
        <v>4994</v>
      </c>
      <c r="L132" s="132">
        <v>300</v>
      </c>
      <c r="M132" s="132" t="s">
        <v>4993</v>
      </c>
      <c r="N132" s="132">
        <v>300</v>
      </c>
      <c r="O132" s="134" t="s">
        <v>993</v>
      </c>
      <c r="P132" s="134" t="s">
        <v>4992</v>
      </c>
    </row>
    <row r="133" spans="1:16">
      <c r="A133" s="136">
        <v>431748</v>
      </c>
      <c r="B133" s="135" t="s">
        <v>1652</v>
      </c>
      <c r="C133" s="134">
        <v>202</v>
      </c>
      <c r="D133" s="134">
        <v>423</v>
      </c>
      <c r="E133" s="141">
        <v>419.58415841584201</v>
      </c>
      <c r="F133" s="141">
        <v>0.80752756126676495</v>
      </c>
      <c r="G133" s="134">
        <v>315</v>
      </c>
      <c r="H133" s="141">
        <v>74.468085106383</v>
      </c>
      <c r="I133" s="134">
        <v>253</v>
      </c>
      <c r="J133" s="141">
        <v>59.810874704491702</v>
      </c>
      <c r="K133" s="132" t="s">
        <v>4991</v>
      </c>
      <c r="L133" s="132">
        <v>516</v>
      </c>
      <c r="M133" s="132" t="s">
        <v>4990</v>
      </c>
      <c r="N133" s="132">
        <v>513</v>
      </c>
      <c r="O133" s="134" t="s">
        <v>4989</v>
      </c>
      <c r="P133" s="134" t="s">
        <v>4988</v>
      </c>
    </row>
    <row r="134" spans="1:16">
      <c r="A134" s="136">
        <v>431752</v>
      </c>
      <c r="B134" s="135" t="s">
        <v>1652</v>
      </c>
      <c r="C134" s="134">
        <v>207</v>
      </c>
      <c r="D134" s="134">
        <v>956</v>
      </c>
      <c r="E134" s="141">
        <v>828.72946859903402</v>
      </c>
      <c r="F134" s="141">
        <v>13.312817092151301</v>
      </c>
      <c r="G134" s="134">
        <v>639</v>
      </c>
      <c r="H134" s="141">
        <v>66.841004184100399</v>
      </c>
      <c r="I134" s="134">
        <v>578</v>
      </c>
      <c r="J134" s="141">
        <v>60.4602510460251</v>
      </c>
      <c r="K134" s="132" t="s">
        <v>4987</v>
      </c>
      <c r="L134" s="132">
        <v>1596</v>
      </c>
      <c r="M134" s="132" t="s">
        <v>4986</v>
      </c>
      <c r="N134" s="132">
        <v>1755</v>
      </c>
      <c r="O134" s="134" t="s">
        <v>4985</v>
      </c>
      <c r="P134" s="134" t="s">
        <v>4984</v>
      </c>
    </row>
    <row r="135" spans="1:16">
      <c r="A135" s="136">
        <v>431753</v>
      </c>
      <c r="B135" s="135" t="s">
        <v>1627</v>
      </c>
      <c r="C135" s="134">
        <v>227</v>
      </c>
      <c r="D135" s="134">
        <v>1239</v>
      </c>
      <c r="E135" s="141">
        <v>1144.6519823788501</v>
      </c>
      <c r="F135" s="141">
        <v>7.6148521082441798</v>
      </c>
      <c r="G135" s="134">
        <v>925</v>
      </c>
      <c r="H135" s="141">
        <v>74.656981436642496</v>
      </c>
      <c r="I135" s="134">
        <v>811</v>
      </c>
      <c r="J135" s="141">
        <v>65.456012913639995</v>
      </c>
      <c r="K135" s="132" t="s">
        <v>4983</v>
      </c>
      <c r="L135" s="132">
        <v>1254</v>
      </c>
      <c r="M135" s="132" t="s">
        <v>4982</v>
      </c>
      <c r="N135" s="132">
        <v>1287</v>
      </c>
      <c r="O135" s="134" t="s">
        <v>4981</v>
      </c>
      <c r="P135" s="134" t="s">
        <v>4980</v>
      </c>
    </row>
    <row r="136" spans="1:16">
      <c r="A136" s="136">
        <v>431754</v>
      </c>
      <c r="B136" s="135" t="s">
        <v>1652</v>
      </c>
      <c r="C136" s="134">
        <v>206</v>
      </c>
      <c r="D136" s="134">
        <v>594</v>
      </c>
      <c r="E136" s="141">
        <v>558.233009708738</v>
      </c>
      <c r="F136" s="141">
        <v>6.0213788369128203</v>
      </c>
      <c r="G136" s="134">
        <v>491</v>
      </c>
      <c r="H136" s="141">
        <v>82.659932659932693</v>
      </c>
      <c r="I136" s="134">
        <v>428</v>
      </c>
      <c r="J136" s="141">
        <v>72.053872053872098</v>
      </c>
      <c r="K136" s="132" t="s">
        <v>4979</v>
      </c>
      <c r="L136" s="132">
        <v>729</v>
      </c>
      <c r="M136" s="132" t="s">
        <v>4978</v>
      </c>
      <c r="N136" s="132">
        <v>507</v>
      </c>
      <c r="O136" s="134" t="s">
        <v>4977</v>
      </c>
      <c r="P136" s="134" t="s">
        <v>4976</v>
      </c>
    </row>
    <row r="137" spans="1:16">
      <c r="A137" s="136">
        <v>431755</v>
      </c>
      <c r="B137" s="135" t="s">
        <v>1652</v>
      </c>
      <c r="C137" s="134">
        <v>221</v>
      </c>
      <c r="D137" s="134">
        <v>534</v>
      </c>
      <c r="E137" s="141">
        <v>472.65610859728503</v>
      </c>
      <c r="F137" s="141">
        <v>11.487620112868001</v>
      </c>
      <c r="G137" s="134">
        <v>408</v>
      </c>
      <c r="H137" s="141">
        <v>76.404494382022506</v>
      </c>
      <c r="I137" s="134">
        <v>356</v>
      </c>
      <c r="J137" s="141">
        <v>66.6666666666667</v>
      </c>
      <c r="K137" s="132" t="s">
        <v>4975</v>
      </c>
      <c r="L137" s="132">
        <v>564</v>
      </c>
      <c r="M137" s="132" t="s">
        <v>4974</v>
      </c>
      <c r="N137" s="132">
        <v>534</v>
      </c>
      <c r="O137" s="134" t="s">
        <v>4973</v>
      </c>
      <c r="P137" s="134" t="s">
        <v>4972</v>
      </c>
    </row>
    <row r="138" spans="1:16">
      <c r="A138" s="136">
        <v>431764</v>
      </c>
      <c r="B138" s="135" t="s">
        <v>1647</v>
      </c>
      <c r="C138" s="134">
        <v>213</v>
      </c>
      <c r="D138" s="134">
        <v>666</v>
      </c>
      <c r="E138" s="141">
        <v>636.71830985915506</v>
      </c>
      <c r="F138" s="141">
        <v>4.3966501712980604</v>
      </c>
      <c r="G138" s="134">
        <v>432</v>
      </c>
      <c r="H138" s="141">
        <v>64.864864864864899</v>
      </c>
      <c r="I138" s="134">
        <v>355</v>
      </c>
      <c r="J138" s="141">
        <v>53.303303303303302</v>
      </c>
      <c r="K138" s="132" t="s">
        <v>4971</v>
      </c>
      <c r="L138" s="132">
        <v>1026</v>
      </c>
      <c r="M138" s="132" t="s">
        <v>4970</v>
      </c>
      <c r="N138" s="132">
        <v>1011</v>
      </c>
      <c r="O138" s="134" t="s">
        <v>4969</v>
      </c>
      <c r="P138" s="134" t="s">
        <v>4968</v>
      </c>
    </row>
    <row r="139" spans="1:16">
      <c r="A139" s="136">
        <v>431766</v>
      </c>
      <c r="B139" s="135" t="s">
        <v>1652</v>
      </c>
      <c r="C139" s="134">
        <v>229</v>
      </c>
      <c r="D139" s="134">
        <v>498</v>
      </c>
      <c r="E139" s="141">
        <v>483.98253275109198</v>
      </c>
      <c r="F139" s="141">
        <v>2.8147524596201401</v>
      </c>
      <c r="G139" s="134">
        <v>335</v>
      </c>
      <c r="H139" s="141">
        <v>67.269076305220906</v>
      </c>
      <c r="I139" s="134">
        <v>280</v>
      </c>
      <c r="J139" s="141">
        <v>56.224899598393598</v>
      </c>
      <c r="K139" s="132" t="s">
        <v>4967</v>
      </c>
      <c r="L139" s="132">
        <v>972</v>
      </c>
      <c r="M139" s="132" t="s">
        <v>4966</v>
      </c>
      <c r="N139" s="132">
        <v>942</v>
      </c>
      <c r="O139" s="134" t="s">
        <v>4965</v>
      </c>
      <c r="P139" s="134" t="s">
        <v>4964</v>
      </c>
    </row>
    <row r="140" spans="1:16">
      <c r="A140" s="136">
        <v>431771</v>
      </c>
      <c r="B140" s="135" t="s">
        <v>1652</v>
      </c>
      <c r="C140" s="134">
        <v>239</v>
      </c>
      <c r="D140" s="134">
        <v>525</v>
      </c>
      <c r="E140" s="141">
        <v>491.72384937238502</v>
      </c>
      <c r="F140" s="141">
        <v>6.33831440526001</v>
      </c>
      <c r="G140" s="134">
        <v>422</v>
      </c>
      <c r="H140" s="141">
        <v>80.380952380952394</v>
      </c>
      <c r="I140" s="134">
        <v>374</v>
      </c>
      <c r="J140" s="141">
        <v>71.238095238095198</v>
      </c>
      <c r="K140" s="132" t="s">
        <v>4963</v>
      </c>
      <c r="L140" s="132">
        <v>1104</v>
      </c>
      <c r="M140" s="132" t="s">
        <v>4962</v>
      </c>
      <c r="N140" s="132">
        <v>1164</v>
      </c>
      <c r="O140" s="134" t="s">
        <v>4961</v>
      </c>
      <c r="P140" s="134" t="s">
        <v>4960</v>
      </c>
    </row>
    <row r="141" spans="1:16">
      <c r="A141" s="136">
        <v>431774</v>
      </c>
      <c r="B141" s="135" t="s">
        <v>1652</v>
      </c>
      <c r="C141" s="134">
        <v>230</v>
      </c>
      <c r="D141" s="134">
        <v>288</v>
      </c>
      <c r="E141" s="141">
        <v>282.97826086956502</v>
      </c>
      <c r="F141" s="141">
        <v>1.7436594202898601</v>
      </c>
      <c r="G141" s="134">
        <v>207</v>
      </c>
      <c r="H141" s="141">
        <v>71.875</v>
      </c>
      <c r="I141" s="134">
        <v>151</v>
      </c>
      <c r="J141" s="141">
        <v>52.4305555555556</v>
      </c>
      <c r="K141" s="132" t="s">
        <v>4959</v>
      </c>
      <c r="L141" s="132">
        <v>981</v>
      </c>
      <c r="M141" s="132" t="s">
        <v>4958</v>
      </c>
      <c r="N141" s="132">
        <v>984</v>
      </c>
      <c r="O141" s="134" t="s">
        <v>4957</v>
      </c>
      <c r="P141" s="134" t="s">
        <v>4956</v>
      </c>
    </row>
    <row r="142" spans="1:16">
      <c r="A142" s="136">
        <v>431775</v>
      </c>
      <c r="B142" s="135" t="s">
        <v>1652</v>
      </c>
      <c r="C142" s="134">
        <v>216</v>
      </c>
      <c r="D142" s="134">
        <v>384</v>
      </c>
      <c r="E142" s="141">
        <v>366.472222222222</v>
      </c>
      <c r="F142" s="141">
        <v>4.5645254629629601</v>
      </c>
      <c r="G142" s="134">
        <v>261</v>
      </c>
      <c r="H142" s="141">
        <v>67.96875</v>
      </c>
      <c r="I142" s="134">
        <v>212</v>
      </c>
      <c r="J142" s="141">
        <v>55.2083333333333</v>
      </c>
      <c r="K142" s="132" t="s">
        <v>4955</v>
      </c>
      <c r="L142" s="132">
        <v>654</v>
      </c>
      <c r="M142" s="132" t="s">
        <v>4954</v>
      </c>
      <c r="N142" s="132">
        <v>648</v>
      </c>
      <c r="O142" s="134" t="s">
        <v>4953</v>
      </c>
      <c r="P142" s="134" t="s">
        <v>4952</v>
      </c>
    </row>
    <row r="143" spans="1:16">
      <c r="A143" s="136">
        <v>431779</v>
      </c>
      <c r="B143" s="135" t="s">
        <v>1627</v>
      </c>
      <c r="C143" s="134">
        <v>238</v>
      </c>
      <c r="D143" s="134">
        <v>1452</v>
      </c>
      <c r="E143" s="141">
        <v>1250.28151260504</v>
      </c>
      <c r="F143" s="141">
        <v>13.8924578095701</v>
      </c>
      <c r="G143" s="134">
        <v>961</v>
      </c>
      <c r="H143" s="141">
        <v>66.184573002754803</v>
      </c>
      <c r="I143" s="134">
        <v>835</v>
      </c>
      <c r="J143" s="141">
        <v>57.506887052341597</v>
      </c>
      <c r="K143" s="132" t="s">
        <v>4951</v>
      </c>
      <c r="L143" s="132">
        <v>1665</v>
      </c>
      <c r="M143" s="132" t="s">
        <v>4950</v>
      </c>
      <c r="N143" s="132">
        <v>1743</v>
      </c>
      <c r="O143" s="134" t="s">
        <v>4949</v>
      </c>
      <c r="P143" s="134" t="s">
        <v>994</v>
      </c>
    </row>
    <row r="144" spans="1:16">
      <c r="A144" s="136">
        <v>431785</v>
      </c>
      <c r="B144" s="135" t="s">
        <v>1652</v>
      </c>
      <c r="C144" s="134">
        <v>231</v>
      </c>
      <c r="D144" s="134">
        <v>483</v>
      </c>
      <c r="E144" s="141">
        <v>474.623376623377</v>
      </c>
      <c r="F144" s="141">
        <v>1.73429055416633</v>
      </c>
      <c r="G144" s="134">
        <v>340</v>
      </c>
      <c r="H144" s="141">
        <v>70.393374741200802</v>
      </c>
      <c r="I144" s="134">
        <v>301</v>
      </c>
      <c r="J144" s="141">
        <v>62.318840579710098</v>
      </c>
      <c r="K144" s="132" t="s">
        <v>4948</v>
      </c>
      <c r="L144" s="132">
        <v>609</v>
      </c>
      <c r="M144" s="132" t="s">
        <v>4947</v>
      </c>
      <c r="N144" s="132">
        <v>555</v>
      </c>
      <c r="O144" s="134" t="s">
        <v>4946</v>
      </c>
      <c r="P144" s="134" t="s">
        <v>4945</v>
      </c>
    </row>
    <row r="145" spans="1:16">
      <c r="A145" s="136">
        <v>431787</v>
      </c>
      <c r="B145" s="135" t="s">
        <v>1652</v>
      </c>
      <c r="C145" s="134">
        <v>215</v>
      </c>
      <c r="D145" s="134">
        <v>354</v>
      </c>
      <c r="E145" s="141">
        <v>349.088372093023</v>
      </c>
      <c r="F145" s="141">
        <v>1.3874655104454101</v>
      </c>
      <c r="G145" s="134">
        <v>216</v>
      </c>
      <c r="H145" s="141">
        <v>61.016949152542402</v>
      </c>
      <c r="I145" s="134">
        <v>194</v>
      </c>
      <c r="J145" s="141">
        <v>54.802259887005597</v>
      </c>
      <c r="K145" s="132" t="s">
        <v>4944</v>
      </c>
      <c r="L145" s="132">
        <v>606</v>
      </c>
      <c r="M145" s="132" t="s">
        <v>4943</v>
      </c>
      <c r="N145" s="132">
        <v>576</v>
      </c>
      <c r="O145" s="134" t="s">
        <v>4942</v>
      </c>
      <c r="P145" s="134" t="s">
        <v>4941</v>
      </c>
    </row>
    <row r="146" spans="1:16">
      <c r="A146" s="136">
        <v>431794</v>
      </c>
      <c r="B146" s="135" t="s">
        <v>1638</v>
      </c>
      <c r="C146" s="134">
        <v>233</v>
      </c>
      <c r="D146" s="134">
        <v>867</v>
      </c>
      <c r="E146" s="141">
        <v>835.12017167381998</v>
      </c>
      <c r="F146" s="141">
        <v>3.6770274886021102</v>
      </c>
      <c r="G146" s="134">
        <v>637</v>
      </c>
      <c r="H146" s="141">
        <v>73.471741637831599</v>
      </c>
      <c r="I146" s="134">
        <v>560</v>
      </c>
      <c r="J146" s="141">
        <v>64.590542099192604</v>
      </c>
      <c r="K146" s="132" t="s">
        <v>4940</v>
      </c>
      <c r="L146" s="132">
        <v>1116</v>
      </c>
      <c r="M146" s="132" t="s">
        <v>4939</v>
      </c>
      <c r="N146" s="132">
        <v>1203</v>
      </c>
      <c r="O146" s="134" t="s">
        <v>4938</v>
      </c>
      <c r="P146" s="134" t="s">
        <v>4937</v>
      </c>
    </row>
    <row r="147" spans="1:16">
      <c r="A147" s="136">
        <v>431795</v>
      </c>
      <c r="B147" s="135" t="s">
        <v>1627</v>
      </c>
      <c r="C147" s="134">
        <v>213</v>
      </c>
      <c r="D147" s="134">
        <v>1224</v>
      </c>
      <c r="E147" s="141">
        <v>1138.52112676056</v>
      </c>
      <c r="F147" s="141">
        <v>6.9835680751173701</v>
      </c>
      <c r="G147" s="134">
        <v>851</v>
      </c>
      <c r="H147" s="141">
        <v>69.526143790849702</v>
      </c>
      <c r="I147" s="134">
        <v>760</v>
      </c>
      <c r="J147" s="141">
        <v>62.091503267973899</v>
      </c>
      <c r="K147" s="132" t="s">
        <v>4936</v>
      </c>
      <c r="L147" s="132">
        <v>2103</v>
      </c>
      <c r="M147" s="132" t="s">
        <v>4935</v>
      </c>
      <c r="N147" s="132">
        <v>2070</v>
      </c>
      <c r="O147" s="134" t="s">
        <v>4934</v>
      </c>
      <c r="P147" s="134" t="s">
        <v>4933</v>
      </c>
    </row>
    <row r="148" spans="1:16">
      <c r="A148" s="136">
        <v>431797</v>
      </c>
      <c r="B148" s="135" t="s">
        <v>1647</v>
      </c>
      <c r="C148" s="134">
        <v>237</v>
      </c>
      <c r="D148" s="134">
        <v>738</v>
      </c>
      <c r="E148" s="141">
        <v>691.569620253165</v>
      </c>
      <c r="F148" s="141">
        <v>6.2913793694899001</v>
      </c>
      <c r="G148" s="134">
        <v>525</v>
      </c>
      <c r="H148" s="141">
        <v>71.138211382113795</v>
      </c>
      <c r="I148" s="134">
        <v>424</v>
      </c>
      <c r="J148" s="141">
        <v>57.452574525745298</v>
      </c>
      <c r="K148" s="132" t="s">
        <v>4932</v>
      </c>
      <c r="L148" s="132">
        <v>756</v>
      </c>
      <c r="M148" s="132" t="s">
        <v>4931</v>
      </c>
      <c r="N148" s="132">
        <v>735</v>
      </c>
      <c r="O148" s="134" t="s">
        <v>4930</v>
      </c>
      <c r="P148" s="134" t="s">
        <v>4929</v>
      </c>
    </row>
    <row r="149" spans="1:16">
      <c r="A149" s="136">
        <v>431799</v>
      </c>
      <c r="B149" s="135" t="s">
        <v>1652</v>
      </c>
      <c r="C149" s="134">
        <v>125</v>
      </c>
      <c r="D149" s="134">
        <v>558</v>
      </c>
      <c r="E149" s="141">
        <v>524.4</v>
      </c>
      <c r="F149" s="141">
        <v>6.0215053763440904</v>
      </c>
      <c r="G149" s="134">
        <v>417</v>
      </c>
      <c r="H149" s="141">
        <v>74.731182795698899</v>
      </c>
      <c r="I149" s="134">
        <v>356</v>
      </c>
      <c r="J149" s="141">
        <v>63.799283154121902</v>
      </c>
      <c r="K149" s="132" t="s">
        <v>4928</v>
      </c>
      <c r="L149" s="132">
        <v>1674</v>
      </c>
      <c r="M149" s="132" t="s">
        <v>4927</v>
      </c>
      <c r="N149" s="132">
        <v>1554</v>
      </c>
      <c r="O149" s="134" t="s">
        <v>4926</v>
      </c>
      <c r="P149" s="134" t="s">
        <v>4925</v>
      </c>
    </row>
    <row r="150" spans="1:16">
      <c r="A150" s="136">
        <v>431806</v>
      </c>
      <c r="B150" s="135" t="s">
        <v>1647</v>
      </c>
      <c r="C150" s="134">
        <v>221</v>
      </c>
      <c r="D150" s="134">
        <v>1002</v>
      </c>
      <c r="E150" s="141">
        <v>849.27149321266995</v>
      </c>
      <c r="F150" s="141">
        <v>15.242365946839399</v>
      </c>
      <c r="G150" s="134">
        <v>642</v>
      </c>
      <c r="H150" s="141">
        <v>64.071856287425106</v>
      </c>
      <c r="I150" s="134">
        <v>525</v>
      </c>
      <c r="J150" s="141">
        <v>52.395209580838298</v>
      </c>
      <c r="K150" s="132" t="s">
        <v>4924</v>
      </c>
      <c r="L150" s="132">
        <v>1143</v>
      </c>
      <c r="M150" s="132" t="s">
        <v>4923</v>
      </c>
      <c r="N150" s="132">
        <v>1185</v>
      </c>
      <c r="O150" s="134" t="s">
        <v>4922</v>
      </c>
      <c r="P150" s="134" t="s">
        <v>4921</v>
      </c>
    </row>
    <row r="151" spans="1:16">
      <c r="A151" s="136">
        <v>431808</v>
      </c>
      <c r="B151" s="135" t="s">
        <v>1627</v>
      </c>
      <c r="C151" s="134">
        <v>239</v>
      </c>
      <c r="D151" s="134">
        <v>1764</v>
      </c>
      <c r="E151" s="141">
        <v>1553.3472803347299</v>
      </c>
      <c r="F151" s="141">
        <v>11.941764153360101</v>
      </c>
      <c r="G151" s="134">
        <v>1144</v>
      </c>
      <c r="H151" s="141">
        <v>64.8526077097506</v>
      </c>
      <c r="I151" s="134">
        <v>939</v>
      </c>
      <c r="J151" s="141">
        <v>53.2312925170068</v>
      </c>
      <c r="K151" s="132" t="s">
        <v>4920</v>
      </c>
      <c r="L151" s="132">
        <v>1788</v>
      </c>
      <c r="M151" s="132" t="s">
        <v>4919</v>
      </c>
      <c r="N151" s="132">
        <v>1860</v>
      </c>
      <c r="O151" s="134" t="s">
        <v>4918</v>
      </c>
      <c r="P151" s="134" t="s">
        <v>4917</v>
      </c>
    </row>
    <row r="152" spans="1:16">
      <c r="A152" s="136">
        <v>431810</v>
      </c>
      <c r="B152" s="135" t="s">
        <v>1652</v>
      </c>
      <c r="C152" s="134">
        <v>200</v>
      </c>
      <c r="D152" s="134">
        <v>624</v>
      </c>
      <c r="E152" s="141">
        <v>561.6</v>
      </c>
      <c r="F152" s="141">
        <v>10</v>
      </c>
      <c r="G152" s="134">
        <v>433</v>
      </c>
      <c r="H152" s="141">
        <v>69.391025641025607</v>
      </c>
      <c r="I152" s="134">
        <v>382</v>
      </c>
      <c r="J152" s="141">
        <v>61.217948717948701</v>
      </c>
      <c r="K152" s="132" t="s">
        <v>4916</v>
      </c>
      <c r="L152" s="132">
        <v>993</v>
      </c>
      <c r="M152" s="132" t="s">
        <v>4915</v>
      </c>
      <c r="N152" s="132">
        <v>1398</v>
      </c>
      <c r="O152" s="134" t="s">
        <v>4914</v>
      </c>
      <c r="P152" s="134" t="s">
        <v>4913</v>
      </c>
    </row>
    <row r="153" spans="1:16">
      <c r="A153" s="136">
        <v>431819</v>
      </c>
      <c r="B153" s="135" t="s">
        <v>1647</v>
      </c>
      <c r="C153" s="134">
        <v>223</v>
      </c>
      <c r="D153" s="134">
        <v>732</v>
      </c>
      <c r="E153" s="141">
        <v>700.07623318385697</v>
      </c>
      <c r="F153" s="141">
        <v>4.3611703300742501</v>
      </c>
      <c r="G153" s="134">
        <v>371</v>
      </c>
      <c r="H153" s="141">
        <v>50.683060109289599</v>
      </c>
      <c r="I153" s="134">
        <v>319</v>
      </c>
      <c r="J153" s="141">
        <v>43.579234972677597</v>
      </c>
      <c r="K153" s="132" t="s">
        <v>4912</v>
      </c>
      <c r="L153" s="132">
        <v>1002</v>
      </c>
      <c r="M153" s="132" t="s">
        <v>4911</v>
      </c>
      <c r="N153" s="132">
        <v>609</v>
      </c>
      <c r="O153" s="134" t="s">
        <v>4910</v>
      </c>
      <c r="P153" s="134" t="s">
        <v>4909</v>
      </c>
    </row>
    <row r="154" spans="1:16">
      <c r="A154" s="136">
        <v>431828</v>
      </c>
      <c r="B154" s="135" t="s">
        <v>1647</v>
      </c>
      <c r="C154" s="134">
        <v>220</v>
      </c>
      <c r="D154" s="134">
        <v>786</v>
      </c>
      <c r="E154" s="141">
        <v>736.45909090909095</v>
      </c>
      <c r="F154" s="141">
        <v>6.3029146426093003</v>
      </c>
      <c r="G154" s="134">
        <v>495</v>
      </c>
      <c r="H154" s="141">
        <v>62.977099236641202</v>
      </c>
      <c r="I154" s="134">
        <v>423</v>
      </c>
      <c r="J154" s="141">
        <v>53.816793893129798</v>
      </c>
      <c r="K154" s="132" t="s">
        <v>4908</v>
      </c>
      <c r="L154" s="132">
        <v>1287</v>
      </c>
      <c r="M154" s="132" t="s">
        <v>4907</v>
      </c>
      <c r="N154" s="132">
        <v>1227</v>
      </c>
      <c r="O154" s="134" t="s">
        <v>4906</v>
      </c>
      <c r="P154" s="134" t="s">
        <v>4905</v>
      </c>
    </row>
    <row r="155" spans="1:16">
      <c r="A155" s="136">
        <v>431834</v>
      </c>
      <c r="B155" s="135" t="s">
        <v>1627</v>
      </c>
      <c r="C155" s="134">
        <v>230</v>
      </c>
      <c r="D155" s="134">
        <v>1149</v>
      </c>
      <c r="E155" s="141">
        <v>1092.5347826087</v>
      </c>
      <c r="F155" s="141">
        <v>4.9142922011579104</v>
      </c>
      <c r="G155" s="134">
        <v>804</v>
      </c>
      <c r="H155" s="141">
        <v>69.973890339425594</v>
      </c>
      <c r="I155" s="134">
        <v>609</v>
      </c>
      <c r="J155" s="141">
        <v>53.002610966057397</v>
      </c>
      <c r="K155" s="132" t="s">
        <v>4904</v>
      </c>
      <c r="L155" s="132">
        <v>1209</v>
      </c>
      <c r="M155" s="132" t="s">
        <v>4903</v>
      </c>
      <c r="N155" s="132">
        <v>1230</v>
      </c>
      <c r="O155" s="134" t="s">
        <v>4902</v>
      </c>
      <c r="P155" s="134" t="s">
        <v>4901</v>
      </c>
    </row>
    <row r="156" spans="1:16">
      <c r="A156" s="136">
        <v>431835</v>
      </c>
      <c r="B156" s="135" t="s">
        <v>1652</v>
      </c>
      <c r="C156" s="134">
        <v>212</v>
      </c>
      <c r="D156" s="134">
        <v>1408</v>
      </c>
      <c r="E156" s="141">
        <v>925.51886792452797</v>
      </c>
      <c r="F156" s="141">
        <v>34.267125857632898</v>
      </c>
      <c r="G156" s="134">
        <v>1044</v>
      </c>
      <c r="H156" s="141">
        <v>74.147727272727295</v>
      </c>
      <c r="I156" s="134">
        <v>898</v>
      </c>
      <c r="J156" s="141">
        <v>63.778409090909101</v>
      </c>
      <c r="K156" s="132" t="s">
        <v>4900</v>
      </c>
      <c r="L156" s="132">
        <v>1566</v>
      </c>
      <c r="M156" s="132" t="s">
        <v>4899</v>
      </c>
      <c r="N156" s="132">
        <v>1575</v>
      </c>
      <c r="O156" s="134" t="s">
        <v>4898</v>
      </c>
      <c r="P156" s="134" t="s">
        <v>4897</v>
      </c>
    </row>
    <row r="157" spans="1:16">
      <c r="A157" s="136">
        <v>431836</v>
      </c>
      <c r="B157" s="135" t="s">
        <v>1647</v>
      </c>
      <c r="C157" s="134">
        <v>204</v>
      </c>
      <c r="D157" s="134">
        <v>1068</v>
      </c>
      <c r="E157" s="141">
        <v>922.68627450980398</v>
      </c>
      <c r="F157" s="141">
        <v>13.6061540721157</v>
      </c>
      <c r="G157" s="134">
        <v>795</v>
      </c>
      <c r="H157" s="141">
        <v>74.438202247191001</v>
      </c>
      <c r="I157" s="134">
        <v>711</v>
      </c>
      <c r="J157" s="141">
        <v>66.573033707865207</v>
      </c>
      <c r="K157" s="132" t="s">
        <v>4896</v>
      </c>
      <c r="L157" s="132">
        <v>1752</v>
      </c>
      <c r="M157" s="132" t="s">
        <v>4895</v>
      </c>
      <c r="N157" s="132">
        <v>1602</v>
      </c>
      <c r="O157" s="134" t="s">
        <v>4894</v>
      </c>
      <c r="P157" s="134" t="s">
        <v>4893</v>
      </c>
    </row>
    <row r="158" spans="1:16">
      <c r="A158" s="136">
        <v>431840</v>
      </c>
      <c r="B158" s="135" t="s">
        <v>1647</v>
      </c>
      <c r="C158" s="134">
        <v>236</v>
      </c>
      <c r="D158" s="134">
        <v>897</v>
      </c>
      <c r="E158" s="141">
        <v>819.03813559321998</v>
      </c>
      <c r="F158" s="141">
        <v>8.6914007142452192</v>
      </c>
      <c r="G158" s="134">
        <v>736</v>
      </c>
      <c r="H158" s="141">
        <v>82.051282051282001</v>
      </c>
      <c r="I158" s="134">
        <v>649</v>
      </c>
      <c r="J158" s="141">
        <v>72.352285395763701</v>
      </c>
      <c r="K158" s="132" t="s">
        <v>4892</v>
      </c>
      <c r="L158" s="132">
        <v>1440</v>
      </c>
      <c r="M158" s="132" t="s">
        <v>4891</v>
      </c>
      <c r="N158" s="132">
        <v>975</v>
      </c>
      <c r="O158" s="134" t="s">
        <v>4890</v>
      </c>
      <c r="P158" s="134" t="s">
        <v>4889</v>
      </c>
    </row>
    <row r="159" spans="1:16">
      <c r="A159" s="136">
        <v>431845</v>
      </c>
      <c r="B159" s="135" t="s">
        <v>1627</v>
      </c>
      <c r="C159" s="134">
        <v>233</v>
      </c>
      <c r="D159" s="134">
        <v>1143</v>
      </c>
      <c r="E159" s="141">
        <v>1082.17596566524</v>
      </c>
      <c r="F159" s="141">
        <v>5.3214378245637803</v>
      </c>
      <c r="G159" s="134">
        <v>645</v>
      </c>
      <c r="H159" s="141">
        <v>56.430446194225702</v>
      </c>
      <c r="I159" s="134">
        <v>569</v>
      </c>
      <c r="J159" s="141">
        <v>49.781277340332501</v>
      </c>
      <c r="K159" s="132" t="s">
        <v>4888</v>
      </c>
      <c r="L159" s="132">
        <v>1284</v>
      </c>
      <c r="M159" s="132" t="s">
        <v>4887</v>
      </c>
      <c r="N159" s="132">
        <v>825</v>
      </c>
      <c r="O159" s="134" t="s">
        <v>4886</v>
      </c>
      <c r="P159" s="134" t="s">
        <v>4885</v>
      </c>
    </row>
    <row r="160" spans="1:16">
      <c r="A160" s="136">
        <v>431848</v>
      </c>
      <c r="B160" s="135" t="s">
        <v>1652</v>
      </c>
      <c r="C160" s="134">
        <v>228</v>
      </c>
      <c r="D160" s="134">
        <v>561</v>
      </c>
      <c r="E160" s="141">
        <v>549.52631578947398</v>
      </c>
      <c r="F160" s="141">
        <v>2.0452200018763498</v>
      </c>
      <c r="G160" s="134">
        <v>357</v>
      </c>
      <c r="H160" s="141">
        <v>63.636363636363598</v>
      </c>
      <c r="I160" s="134">
        <v>314</v>
      </c>
      <c r="J160" s="141">
        <v>55.971479500891299</v>
      </c>
      <c r="K160" s="132" t="s">
        <v>4884</v>
      </c>
      <c r="L160" s="132">
        <v>888</v>
      </c>
      <c r="M160" s="132" t="s">
        <v>4883</v>
      </c>
      <c r="N160" s="132">
        <v>540</v>
      </c>
      <c r="O160" s="134" t="s">
        <v>4882</v>
      </c>
      <c r="P160" s="134" t="s">
        <v>4881</v>
      </c>
    </row>
    <row r="161" spans="1:16">
      <c r="A161" s="136">
        <v>431850</v>
      </c>
      <c r="B161" s="135" t="s">
        <v>1638</v>
      </c>
      <c r="C161" s="134">
        <v>228</v>
      </c>
      <c r="D161" s="134">
        <v>819</v>
      </c>
      <c r="E161" s="141">
        <v>780.98684210526301</v>
      </c>
      <c r="F161" s="141">
        <v>4.6414112203585898</v>
      </c>
      <c r="G161" s="134">
        <v>452</v>
      </c>
      <c r="H161" s="141">
        <v>55.189255189255199</v>
      </c>
      <c r="I161" s="134">
        <v>374</v>
      </c>
      <c r="J161" s="141">
        <v>45.665445665445702</v>
      </c>
      <c r="K161" s="132" t="s">
        <v>4880</v>
      </c>
      <c r="L161" s="132">
        <v>831</v>
      </c>
      <c r="M161" s="132" t="s">
        <v>4879</v>
      </c>
      <c r="N161" s="132">
        <v>831</v>
      </c>
      <c r="O161" s="134" t="s">
        <v>4878</v>
      </c>
      <c r="P161" s="134" t="s">
        <v>4877</v>
      </c>
    </row>
    <row r="162" spans="1:16">
      <c r="A162" s="136">
        <v>431853</v>
      </c>
      <c r="B162" s="135" t="s">
        <v>1652</v>
      </c>
      <c r="C162" s="134">
        <v>173</v>
      </c>
      <c r="D162" s="134">
        <v>489</v>
      </c>
      <c r="E162" s="141">
        <v>465.13872832369901</v>
      </c>
      <c r="F162" s="141">
        <v>4.8796056597751702</v>
      </c>
      <c r="G162" s="134">
        <v>324</v>
      </c>
      <c r="H162" s="141">
        <v>66.257668711656393</v>
      </c>
      <c r="I162" s="134">
        <v>261</v>
      </c>
      <c r="J162" s="141">
        <v>53.374233128834398</v>
      </c>
      <c r="K162" s="132" t="s">
        <v>4876</v>
      </c>
      <c r="L162" s="132">
        <v>654</v>
      </c>
      <c r="M162" s="132" t="s">
        <v>4875</v>
      </c>
      <c r="N162" s="132">
        <v>1113</v>
      </c>
      <c r="O162" s="134" t="s">
        <v>4874</v>
      </c>
      <c r="P162" s="134" t="s">
        <v>4873</v>
      </c>
    </row>
    <row r="163" spans="1:16">
      <c r="A163" s="136">
        <v>431863</v>
      </c>
      <c r="B163" s="135" t="s">
        <v>1647</v>
      </c>
      <c r="C163" s="134">
        <v>223</v>
      </c>
      <c r="D163" s="134">
        <v>672</v>
      </c>
      <c r="E163" s="141">
        <v>649.64125560538105</v>
      </c>
      <c r="F163" s="141">
        <v>3.3271941063420898</v>
      </c>
      <c r="G163" s="134">
        <v>407</v>
      </c>
      <c r="H163" s="141">
        <v>60.565476190476197</v>
      </c>
      <c r="I163" s="134">
        <v>366</v>
      </c>
      <c r="J163" s="141">
        <v>54.464285714285701</v>
      </c>
      <c r="K163" s="132" t="s">
        <v>4872</v>
      </c>
      <c r="L163" s="132">
        <v>816</v>
      </c>
      <c r="M163" s="132" t="s">
        <v>4871</v>
      </c>
      <c r="N163" s="132">
        <v>696</v>
      </c>
      <c r="O163" s="134" t="s">
        <v>4870</v>
      </c>
      <c r="P163" s="134" t="s">
        <v>4869</v>
      </c>
    </row>
    <row r="164" spans="1:16">
      <c r="A164" s="136">
        <v>431870</v>
      </c>
      <c r="B164" s="135" t="s">
        <v>1652</v>
      </c>
      <c r="C164" s="134">
        <v>225</v>
      </c>
      <c r="D164" s="134">
        <v>285</v>
      </c>
      <c r="E164" s="141">
        <v>283.52</v>
      </c>
      <c r="F164" s="141">
        <v>0.51929824561403504</v>
      </c>
      <c r="G164" s="134">
        <v>172</v>
      </c>
      <c r="H164" s="141">
        <v>60.350877192982502</v>
      </c>
      <c r="I164" s="134">
        <v>142</v>
      </c>
      <c r="J164" s="141">
        <v>49.824561403508802</v>
      </c>
      <c r="K164" s="132" t="s">
        <v>4868</v>
      </c>
      <c r="L164" s="132">
        <v>441</v>
      </c>
      <c r="M164" s="132" t="s">
        <v>4867</v>
      </c>
      <c r="N164" s="132">
        <v>450</v>
      </c>
      <c r="O164" s="134" t="s">
        <v>4866</v>
      </c>
      <c r="P164" s="134" t="s">
        <v>4865</v>
      </c>
    </row>
    <row r="165" spans="1:16">
      <c r="A165" s="136">
        <v>431871</v>
      </c>
      <c r="B165" s="135" t="s">
        <v>1647</v>
      </c>
      <c r="C165" s="134">
        <v>224</v>
      </c>
      <c r="D165" s="134">
        <v>966</v>
      </c>
      <c r="E165" s="141">
        <v>815.93303571428601</v>
      </c>
      <c r="F165" s="141">
        <v>15.534882431233401</v>
      </c>
      <c r="G165" s="134">
        <v>656</v>
      </c>
      <c r="H165" s="141">
        <v>67.9089026915114</v>
      </c>
      <c r="I165" s="134">
        <v>575</v>
      </c>
      <c r="J165" s="141">
        <v>59.523809523809497</v>
      </c>
      <c r="K165" s="132" t="s">
        <v>4864</v>
      </c>
      <c r="L165" s="132">
        <v>975</v>
      </c>
      <c r="M165" s="132" t="s">
        <v>4863</v>
      </c>
      <c r="N165" s="132">
        <v>855</v>
      </c>
      <c r="O165" s="134" t="s">
        <v>4862</v>
      </c>
      <c r="P165" s="134" t="s">
        <v>4861</v>
      </c>
    </row>
    <row r="166" spans="1:16">
      <c r="A166" s="136">
        <v>431878</v>
      </c>
      <c r="B166" s="135" t="s">
        <v>1627</v>
      </c>
      <c r="C166" s="134">
        <v>232</v>
      </c>
      <c r="D166" s="134">
        <v>1539</v>
      </c>
      <c r="E166" s="141">
        <v>1399.68103448276</v>
      </c>
      <c r="F166" s="141">
        <v>9.0525643610943103</v>
      </c>
      <c r="G166" s="134">
        <v>1214</v>
      </c>
      <c r="H166" s="141">
        <v>78.882391163092905</v>
      </c>
      <c r="I166" s="134">
        <v>959</v>
      </c>
      <c r="J166" s="141">
        <v>62.3131903833658</v>
      </c>
      <c r="K166" s="132" t="s">
        <v>4860</v>
      </c>
      <c r="L166" s="132">
        <v>1542</v>
      </c>
      <c r="M166" s="132" t="s">
        <v>4859</v>
      </c>
      <c r="N166" s="132">
        <v>1575</v>
      </c>
      <c r="O166" s="134" t="s">
        <v>4858</v>
      </c>
      <c r="P166" s="134" t="s">
        <v>4857</v>
      </c>
    </row>
    <row r="167" spans="1:16">
      <c r="A167" s="136">
        <v>431886</v>
      </c>
      <c r="B167" s="135" t="s">
        <v>1647</v>
      </c>
      <c r="C167" s="134">
        <v>229</v>
      </c>
      <c r="D167" s="134">
        <v>921</v>
      </c>
      <c r="E167" s="141">
        <v>805.19213973799106</v>
      </c>
      <c r="F167" s="141">
        <v>12.574143350923899</v>
      </c>
      <c r="G167" s="134">
        <v>718</v>
      </c>
      <c r="H167" s="141">
        <v>77.958740499457093</v>
      </c>
      <c r="I167" s="134">
        <v>614</v>
      </c>
      <c r="J167" s="141">
        <v>66.6666666666667</v>
      </c>
      <c r="K167" s="132" t="s">
        <v>4856</v>
      </c>
      <c r="L167" s="132">
        <v>906</v>
      </c>
      <c r="M167" s="132" t="s">
        <v>4855</v>
      </c>
      <c r="N167" s="132">
        <v>939</v>
      </c>
      <c r="O167" s="134" t="s">
        <v>4854</v>
      </c>
      <c r="P167" s="134" t="s">
        <v>4853</v>
      </c>
    </row>
    <row r="168" spans="1:16">
      <c r="A168" s="136">
        <v>431888</v>
      </c>
      <c r="B168" s="135" t="s">
        <v>1652</v>
      </c>
      <c r="C168" s="134">
        <v>221</v>
      </c>
      <c r="D168" s="134">
        <v>381</v>
      </c>
      <c r="E168" s="141">
        <v>365.32126696832597</v>
      </c>
      <c r="F168" s="141">
        <v>4.1151530266861398</v>
      </c>
      <c r="G168" s="134">
        <v>320</v>
      </c>
      <c r="H168" s="141">
        <v>83.989501312336003</v>
      </c>
      <c r="I168" s="134">
        <v>284</v>
      </c>
      <c r="J168" s="141">
        <v>74.540682414698196</v>
      </c>
      <c r="K168" s="132" t="s">
        <v>4852</v>
      </c>
      <c r="L168" s="132">
        <v>711</v>
      </c>
      <c r="M168" s="132" t="s">
        <v>4851</v>
      </c>
      <c r="N168" s="132">
        <v>666</v>
      </c>
      <c r="O168" s="134" t="s">
        <v>4850</v>
      </c>
      <c r="P168" s="134" t="s">
        <v>4849</v>
      </c>
    </row>
    <row r="169" spans="1:16">
      <c r="A169" s="136">
        <v>431894</v>
      </c>
      <c r="B169" s="135" t="s">
        <v>1638</v>
      </c>
      <c r="C169" s="134">
        <v>219</v>
      </c>
      <c r="D169" s="134">
        <v>1498</v>
      </c>
      <c r="E169" s="141">
        <v>1166.78538812785</v>
      </c>
      <c r="F169" s="141">
        <v>22.110454731117901</v>
      </c>
      <c r="G169" s="134">
        <v>1034</v>
      </c>
      <c r="H169" s="141">
        <v>69.025367156208304</v>
      </c>
      <c r="I169" s="134">
        <v>861</v>
      </c>
      <c r="J169" s="141">
        <v>57.476635514018703</v>
      </c>
      <c r="K169" s="132" t="s">
        <v>4848</v>
      </c>
      <c r="L169" s="132">
        <v>1674</v>
      </c>
      <c r="M169" s="132" t="s">
        <v>4847</v>
      </c>
      <c r="N169" s="132">
        <v>1764</v>
      </c>
      <c r="O169" s="134" t="s">
        <v>4846</v>
      </c>
      <c r="P169" s="134" t="s">
        <v>4845</v>
      </c>
    </row>
    <row r="170" spans="1:16">
      <c r="A170" s="136">
        <v>431895</v>
      </c>
      <c r="B170" s="135" t="s">
        <v>1647</v>
      </c>
      <c r="C170" s="134">
        <v>244</v>
      </c>
      <c r="D170" s="134">
        <v>813</v>
      </c>
      <c r="E170" s="141">
        <v>718.78278688524597</v>
      </c>
      <c r="F170" s="141">
        <v>11.5888331014458</v>
      </c>
      <c r="G170" s="134">
        <v>665</v>
      </c>
      <c r="H170" s="141">
        <v>81.795817958179597</v>
      </c>
      <c r="I170" s="134">
        <v>614</v>
      </c>
      <c r="J170" s="141">
        <v>75.522755227552295</v>
      </c>
      <c r="K170" s="132" t="s">
        <v>4844</v>
      </c>
      <c r="L170" s="132">
        <v>981</v>
      </c>
      <c r="M170" s="132" t="s">
        <v>4843</v>
      </c>
      <c r="N170" s="132">
        <v>792</v>
      </c>
      <c r="O170" s="134" t="s">
        <v>4842</v>
      </c>
      <c r="P170" s="134" t="s">
        <v>4841</v>
      </c>
    </row>
    <row r="171" spans="1:16">
      <c r="A171" s="136">
        <v>431897</v>
      </c>
      <c r="B171" s="135" t="s">
        <v>1638</v>
      </c>
      <c r="C171" s="134">
        <v>235</v>
      </c>
      <c r="D171" s="134">
        <v>999</v>
      </c>
      <c r="E171" s="141">
        <v>929.59148936170197</v>
      </c>
      <c r="F171" s="141">
        <v>6.9477988626924798</v>
      </c>
      <c r="G171" s="134">
        <v>542</v>
      </c>
      <c r="H171" s="141">
        <v>54.254254254254199</v>
      </c>
      <c r="I171" s="134">
        <v>441</v>
      </c>
      <c r="J171" s="141">
        <v>44.1441441441441</v>
      </c>
      <c r="K171" s="132" t="s">
        <v>4840</v>
      </c>
      <c r="L171" s="132">
        <v>1014</v>
      </c>
      <c r="M171" s="132" t="s">
        <v>4839</v>
      </c>
      <c r="N171" s="132">
        <v>1608</v>
      </c>
      <c r="O171" s="134" t="s">
        <v>4838</v>
      </c>
      <c r="P171" s="134" t="s">
        <v>4837</v>
      </c>
    </row>
    <row r="172" spans="1:16">
      <c r="A172" s="136">
        <v>431900</v>
      </c>
      <c r="B172" s="135" t="s">
        <v>1638</v>
      </c>
      <c r="C172" s="134">
        <v>228</v>
      </c>
      <c r="D172" s="134">
        <v>939</v>
      </c>
      <c r="E172" s="141">
        <v>897.02631578947398</v>
      </c>
      <c r="F172" s="141">
        <v>4.4700409169889603</v>
      </c>
      <c r="G172" s="134">
        <v>780</v>
      </c>
      <c r="H172" s="141">
        <v>83.067092651757207</v>
      </c>
      <c r="I172" s="134">
        <v>673</v>
      </c>
      <c r="J172" s="141">
        <v>71.671991480298203</v>
      </c>
      <c r="K172" s="132" t="s">
        <v>4836</v>
      </c>
      <c r="L172" s="132">
        <v>1167</v>
      </c>
      <c r="M172" s="132" t="s">
        <v>4835</v>
      </c>
      <c r="N172" s="132">
        <v>1197</v>
      </c>
      <c r="O172" s="134" t="s">
        <v>4834</v>
      </c>
      <c r="P172" s="134" t="s">
        <v>4833</v>
      </c>
    </row>
    <row r="173" spans="1:16">
      <c r="A173" s="136">
        <v>431905</v>
      </c>
      <c r="B173" s="135" t="s">
        <v>1638</v>
      </c>
      <c r="C173" s="134">
        <v>231</v>
      </c>
      <c r="D173" s="134">
        <v>924</v>
      </c>
      <c r="E173" s="141">
        <v>903.50649350649303</v>
      </c>
      <c r="F173" s="141">
        <v>2.2179119581717002</v>
      </c>
      <c r="G173" s="134">
        <v>589</v>
      </c>
      <c r="H173" s="141">
        <v>63.744588744588697</v>
      </c>
      <c r="I173" s="134">
        <v>486</v>
      </c>
      <c r="J173" s="141">
        <v>52.597402597402599</v>
      </c>
      <c r="K173" s="132" t="s">
        <v>4832</v>
      </c>
      <c r="L173" s="132">
        <v>930</v>
      </c>
      <c r="M173" s="132" t="s">
        <v>4831</v>
      </c>
      <c r="N173" s="132">
        <v>930</v>
      </c>
      <c r="O173" s="134" t="s">
        <v>4830</v>
      </c>
      <c r="P173" s="134" t="s">
        <v>4829</v>
      </c>
    </row>
    <row r="174" spans="1:16">
      <c r="A174" s="136">
        <v>431914</v>
      </c>
      <c r="B174" s="135" t="s">
        <v>1652</v>
      </c>
      <c r="C174" s="134">
        <v>188</v>
      </c>
      <c r="D174" s="134">
        <v>2019</v>
      </c>
      <c r="E174" s="141">
        <v>1371.52659574468</v>
      </c>
      <c r="F174" s="141">
        <v>32.069014574310003</v>
      </c>
      <c r="G174" s="134">
        <v>1362</v>
      </c>
      <c r="H174" s="141">
        <v>67.459138187221399</v>
      </c>
      <c r="I174" s="134">
        <v>1166</v>
      </c>
      <c r="J174" s="141">
        <v>57.751362060425897</v>
      </c>
      <c r="K174" s="132" t="s">
        <v>4828</v>
      </c>
      <c r="L174" s="132">
        <v>2160</v>
      </c>
      <c r="M174" s="132" t="s">
        <v>4827</v>
      </c>
      <c r="N174" s="132">
        <v>2154</v>
      </c>
      <c r="O174" s="134" t="s">
        <v>4826</v>
      </c>
      <c r="P174" s="134" t="s">
        <v>4825</v>
      </c>
    </row>
    <row r="175" spans="1:16">
      <c r="A175" s="136">
        <v>431915</v>
      </c>
      <c r="B175" s="135" t="s">
        <v>1647</v>
      </c>
      <c r="C175" s="134">
        <v>232</v>
      </c>
      <c r="D175" s="134">
        <v>765</v>
      </c>
      <c r="E175" s="141">
        <v>710.37931034482801</v>
      </c>
      <c r="F175" s="141">
        <v>7.1399594320486797</v>
      </c>
      <c r="G175" s="134">
        <v>547</v>
      </c>
      <c r="H175" s="141">
        <v>71.503267973856197</v>
      </c>
      <c r="I175" s="134">
        <v>457</v>
      </c>
      <c r="J175" s="141">
        <v>59.738562091503297</v>
      </c>
      <c r="K175" s="132" t="s">
        <v>4824</v>
      </c>
      <c r="L175" s="132">
        <v>795</v>
      </c>
      <c r="M175" s="132" t="s">
        <v>4823</v>
      </c>
      <c r="N175" s="132">
        <v>759</v>
      </c>
      <c r="O175" s="134" t="s">
        <v>4822</v>
      </c>
      <c r="P175" s="134" t="s">
        <v>4821</v>
      </c>
    </row>
    <row r="176" spans="1:16">
      <c r="A176" s="136">
        <v>431919</v>
      </c>
      <c r="B176" s="135" t="s">
        <v>1652</v>
      </c>
      <c r="C176" s="134">
        <v>172</v>
      </c>
      <c r="D176" s="134">
        <v>1002</v>
      </c>
      <c r="E176" s="141">
        <v>787.46511627907</v>
      </c>
      <c r="F176" s="141">
        <v>21.410667038016999</v>
      </c>
      <c r="G176" s="134">
        <v>864</v>
      </c>
      <c r="H176" s="141">
        <v>86.227544910179603</v>
      </c>
      <c r="I176" s="134">
        <v>797</v>
      </c>
      <c r="J176" s="141">
        <v>79.5409181636727</v>
      </c>
      <c r="K176" s="132" t="s">
        <v>4820</v>
      </c>
      <c r="L176" s="132">
        <v>1116</v>
      </c>
      <c r="M176" s="132" t="s">
        <v>4819</v>
      </c>
      <c r="N176" s="132">
        <v>1143</v>
      </c>
      <c r="O176" s="134" t="s">
        <v>4818</v>
      </c>
      <c r="P176" s="134" t="s">
        <v>4817</v>
      </c>
    </row>
    <row r="177" spans="1:16">
      <c r="A177" s="136">
        <v>431929</v>
      </c>
      <c r="B177" s="135" t="s">
        <v>1652</v>
      </c>
      <c r="C177" s="134">
        <v>220</v>
      </c>
      <c r="D177" s="134">
        <v>738</v>
      </c>
      <c r="E177" s="141">
        <v>658.67727272727302</v>
      </c>
      <c r="F177" s="141">
        <v>10.7483370288248</v>
      </c>
      <c r="G177" s="134">
        <v>574</v>
      </c>
      <c r="H177" s="141">
        <v>77.7777777777778</v>
      </c>
      <c r="I177" s="134">
        <v>507</v>
      </c>
      <c r="J177" s="141">
        <v>68.699186991869894</v>
      </c>
      <c r="K177" s="132" t="s">
        <v>4816</v>
      </c>
      <c r="L177" s="132">
        <v>726</v>
      </c>
      <c r="M177" s="132" t="s">
        <v>4815</v>
      </c>
      <c r="N177" s="132">
        <v>786</v>
      </c>
      <c r="O177" s="134" t="s">
        <v>4814</v>
      </c>
      <c r="P177" s="134" t="s">
        <v>4813</v>
      </c>
    </row>
    <row r="178" spans="1:16">
      <c r="A178" s="136">
        <v>431930</v>
      </c>
      <c r="B178" s="135" t="s">
        <v>1638</v>
      </c>
      <c r="C178" s="134">
        <v>230</v>
      </c>
      <c r="D178" s="134">
        <v>837</v>
      </c>
      <c r="E178" s="141">
        <v>778.43478260869597</v>
      </c>
      <c r="F178" s="141">
        <v>6.9970391148511801</v>
      </c>
      <c r="G178" s="134">
        <v>641</v>
      </c>
      <c r="H178" s="141">
        <v>76.583034647550804</v>
      </c>
      <c r="I178" s="134">
        <v>539</v>
      </c>
      <c r="J178" s="141">
        <v>64.3966547192354</v>
      </c>
      <c r="K178" s="132" t="s">
        <v>4812</v>
      </c>
      <c r="L178" s="132">
        <v>1065</v>
      </c>
      <c r="M178" s="132" t="s">
        <v>4811</v>
      </c>
      <c r="N178" s="132">
        <v>1113</v>
      </c>
      <c r="O178" s="134" t="s">
        <v>4810</v>
      </c>
      <c r="P178" s="134" t="s">
        <v>4809</v>
      </c>
    </row>
    <row r="179" spans="1:16">
      <c r="A179" s="136">
        <v>431931</v>
      </c>
      <c r="B179" s="135" t="s">
        <v>1652</v>
      </c>
      <c r="C179" s="134">
        <v>206</v>
      </c>
      <c r="D179" s="134">
        <v>303</v>
      </c>
      <c r="E179" s="141">
        <v>294.84466019417499</v>
      </c>
      <c r="F179" s="141">
        <v>2.6915312890512402</v>
      </c>
      <c r="G179" s="134">
        <v>240</v>
      </c>
      <c r="H179" s="141">
        <v>79.207920792079193</v>
      </c>
      <c r="I179" s="134">
        <v>212</v>
      </c>
      <c r="J179" s="141">
        <v>69.966996699670005</v>
      </c>
      <c r="K179" s="132" t="s">
        <v>4808</v>
      </c>
      <c r="L179" s="132">
        <v>324</v>
      </c>
      <c r="M179" s="132" t="s">
        <v>4807</v>
      </c>
      <c r="N179" s="132">
        <v>312</v>
      </c>
      <c r="O179" s="134" t="s">
        <v>4806</v>
      </c>
      <c r="P179" s="134" t="s">
        <v>4805</v>
      </c>
    </row>
    <row r="180" spans="1:16">
      <c r="A180" s="136">
        <v>431938</v>
      </c>
      <c r="B180" s="135" t="s">
        <v>1652</v>
      </c>
      <c r="C180" s="134">
        <v>202</v>
      </c>
      <c r="D180" s="134">
        <v>303</v>
      </c>
      <c r="E180" s="141">
        <v>299.82178217821797</v>
      </c>
      <c r="F180" s="141">
        <v>1.0489167728654101</v>
      </c>
      <c r="G180" s="134">
        <v>204</v>
      </c>
      <c r="H180" s="141">
        <v>67.326732673267301</v>
      </c>
      <c r="I180" s="134">
        <v>164</v>
      </c>
      <c r="J180" s="141">
        <v>54.1254125412541</v>
      </c>
      <c r="K180" s="132" t="s">
        <v>4804</v>
      </c>
      <c r="L180" s="132">
        <v>369</v>
      </c>
      <c r="M180" s="132" t="s">
        <v>4803</v>
      </c>
      <c r="N180" s="132" t="s">
        <v>993</v>
      </c>
      <c r="O180" s="134" t="s">
        <v>4802</v>
      </c>
      <c r="P180" s="134" t="s">
        <v>4801</v>
      </c>
    </row>
    <row r="181" spans="1:16">
      <c r="A181" s="136">
        <v>431943</v>
      </c>
      <c r="B181" s="135" t="s">
        <v>1627</v>
      </c>
      <c r="C181" s="134">
        <v>229</v>
      </c>
      <c r="D181" s="134">
        <v>1833</v>
      </c>
      <c r="E181" s="141">
        <v>1582.4279475982501</v>
      </c>
      <c r="F181" s="141">
        <v>13.6700519586332</v>
      </c>
      <c r="G181" s="134">
        <v>1239</v>
      </c>
      <c r="H181" s="141">
        <v>67.594108019639904</v>
      </c>
      <c r="I181" s="134">
        <v>1040</v>
      </c>
      <c r="J181" s="141">
        <v>56.737588652482302</v>
      </c>
      <c r="K181" s="132" t="s">
        <v>4800</v>
      </c>
      <c r="L181" s="132">
        <v>1845</v>
      </c>
      <c r="M181" s="132" t="s">
        <v>4799</v>
      </c>
      <c r="N181" s="132">
        <v>1980</v>
      </c>
      <c r="O181" s="134" t="s">
        <v>4798</v>
      </c>
      <c r="P181" s="134" t="s">
        <v>4797</v>
      </c>
    </row>
    <row r="182" spans="1:16">
      <c r="A182" s="136">
        <v>431944</v>
      </c>
      <c r="B182" s="135" t="s">
        <v>1627</v>
      </c>
      <c r="C182" s="134">
        <v>241</v>
      </c>
      <c r="D182" s="134">
        <v>1539</v>
      </c>
      <c r="E182" s="141">
        <v>1461.5850622406599</v>
      </c>
      <c r="F182" s="141">
        <v>5.0302103807235898</v>
      </c>
      <c r="G182" s="134">
        <v>1085</v>
      </c>
      <c r="H182" s="141">
        <v>70.500324886289803</v>
      </c>
      <c r="I182" s="134">
        <v>972</v>
      </c>
      <c r="J182" s="141">
        <v>63.157894736842103</v>
      </c>
      <c r="K182" s="132" t="s">
        <v>4796</v>
      </c>
      <c r="L182" s="132">
        <v>1608</v>
      </c>
      <c r="M182" s="132" t="s">
        <v>4795</v>
      </c>
      <c r="N182" s="132">
        <v>1608</v>
      </c>
      <c r="O182" s="134" t="s">
        <v>4794</v>
      </c>
      <c r="P182" s="134" t="s">
        <v>4793</v>
      </c>
    </row>
    <row r="183" spans="1:16">
      <c r="A183" s="136">
        <v>431958</v>
      </c>
      <c r="B183" s="135" t="s">
        <v>1652</v>
      </c>
      <c r="C183" s="134">
        <v>231</v>
      </c>
      <c r="D183" s="134">
        <v>855</v>
      </c>
      <c r="E183" s="141">
        <v>741.31168831168804</v>
      </c>
      <c r="F183" s="141">
        <v>13.2968785600365</v>
      </c>
      <c r="G183" s="134">
        <v>708</v>
      </c>
      <c r="H183" s="141">
        <v>82.8070175438597</v>
      </c>
      <c r="I183" s="134">
        <v>628</v>
      </c>
      <c r="J183" s="141">
        <v>73.450292397660803</v>
      </c>
      <c r="K183" s="132" t="s">
        <v>4792</v>
      </c>
      <c r="L183" s="132">
        <v>1026</v>
      </c>
      <c r="M183" s="132" t="s">
        <v>4791</v>
      </c>
      <c r="N183" s="132">
        <v>1038</v>
      </c>
      <c r="O183" s="134" t="s">
        <v>4790</v>
      </c>
      <c r="P183" s="134" t="s">
        <v>4789</v>
      </c>
    </row>
    <row r="184" spans="1:16">
      <c r="A184" s="136">
        <v>431960</v>
      </c>
      <c r="B184" s="135" t="s">
        <v>1647</v>
      </c>
      <c r="C184" s="134">
        <v>221</v>
      </c>
      <c r="D184" s="134">
        <v>792</v>
      </c>
      <c r="E184" s="141">
        <v>698.26696832579205</v>
      </c>
      <c r="F184" s="141">
        <v>11.8349787467435</v>
      </c>
      <c r="G184" s="134">
        <v>698</v>
      </c>
      <c r="H184" s="141">
        <v>88.131313131313107</v>
      </c>
      <c r="I184" s="134">
        <v>606</v>
      </c>
      <c r="J184" s="141">
        <v>76.515151515151501</v>
      </c>
      <c r="K184" s="132" t="s">
        <v>4788</v>
      </c>
      <c r="L184" s="132">
        <v>792</v>
      </c>
      <c r="M184" s="132" t="s">
        <v>4787</v>
      </c>
      <c r="N184" s="132">
        <v>777</v>
      </c>
      <c r="O184" s="134" t="s">
        <v>4786</v>
      </c>
      <c r="P184" s="134" t="s">
        <v>4785</v>
      </c>
    </row>
    <row r="185" spans="1:16">
      <c r="A185" s="136">
        <v>431972</v>
      </c>
      <c r="B185" s="135" t="s">
        <v>1652</v>
      </c>
      <c r="C185" s="134">
        <v>154</v>
      </c>
      <c r="D185" s="134">
        <v>630</v>
      </c>
      <c r="E185" s="141">
        <v>589.53896103896102</v>
      </c>
      <c r="F185" s="141">
        <v>6.4223871366728504</v>
      </c>
      <c r="G185" s="134">
        <v>340</v>
      </c>
      <c r="H185" s="141">
        <v>53.968253968253997</v>
      </c>
      <c r="I185" s="134">
        <v>286</v>
      </c>
      <c r="J185" s="141">
        <v>45.396825396825399</v>
      </c>
      <c r="K185" s="132" t="s">
        <v>4784</v>
      </c>
      <c r="L185" s="132">
        <v>771</v>
      </c>
      <c r="M185" s="132" t="s">
        <v>4783</v>
      </c>
      <c r="N185" s="132">
        <v>858</v>
      </c>
      <c r="O185" s="134" t="s">
        <v>4782</v>
      </c>
      <c r="P185" s="134" t="s">
        <v>4781</v>
      </c>
    </row>
    <row r="186" spans="1:16">
      <c r="A186" s="136">
        <v>431973</v>
      </c>
      <c r="B186" s="135" t="s">
        <v>1647</v>
      </c>
      <c r="C186" s="134">
        <v>222</v>
      </c>
      <c r="D186" s="134">
        <v>696</v>
      </c>
      <c r="E186" s="141">
        <v>653.39189189189199</v>
      </c>
      <c r="F186" s="141">
        <v>6.1218546132339204</v>
      </c>
      <c r="G186" s="134">
        <v>507</v>
      </c>
      <c r="H186" s="141">
        <v>72.844827586206904</v>
      </c>
      <c r="I186" s="134">
        <v>428</v>
      </c>
      <c r="J186" s="141">
        <v>61.494252873563198</v>
      </c>
      <c r="K186" s="132" t="s">
        <v>4780</v>
      </c>
      <c r="L186" s="132">
        <v>720</v>
      </c>
      <c r="M186" s="132" t="s">
        <v>4779</v>
      </c>
      <c r="N186" s="132">
        <v>699</v>
      </c>
      <c r="O186" s="134" t="s">
        <v>4778</v>
      </c>
      <c r="P186" s="134" t="s">
        <v>4777</v>
      </c>
    </row>
    <row r="187" spans="1:16">
      <c r="A187" s="136">
        <v>431980</v>
      </c>
      <c r="B187" s="135" t="s">
        <v>1638</v>
      </c>
      <c r="C187" s="134">
        <v>220</v>
      </c>
      <c r="D187" s="134">
        <v>1146</v>
      </c>
      <c r="E187" s="141">
        <v>1008.92727272727</v>
      </c>
      <c r="F187" s="141">
        <v>11.960970966206601</v>
      </c>
      <c r="G187" s="134">
        <v>672</v>
      </c>
      <c r="H187" s="141">
        <v>58.638743455497398</v>
      </c>
      <c r="I187" s="134">
        <v>546</v>
      </c>
      <c r="J187" s="141">
        <v>47.643979057591601</v>
      </c>
      <c r="K187" s="132" t="s">
        <v>4776</v>
      </c>
      <c r="L187" s="132">
        <v>1152</v>
      </c>
      <c r="M187" s="132" t="s">
        <v>4775</v>
      </c>
      <c r="N187" s="132">
        <v>1287</v>
      </c>
      <c r="O187" s="134" t="s">
        <v>4774</v>
      </c>
      <c r="P187" s="134" t="s">
        <v>4773</v>
      </c>
    </row>
    <row r="188" spans="1:16">
      <c r="A188" s="136">
        <v>431985</v>
      </c>
      <c r="B188" s="135" t="s">
        <v>1647</v>
      </c>
      <c r="C188" s="134">
        <v>215</v>
      </c>
      <c r="D188" s="134">
        <v>729</v>
      </c>
      <c r="E188" s="141">
        <v>667.786046511628</v>
      </c>
      <c r="F188" s="141">
        <v>8.3969757871566699</v>
      </c>
      <c r="G188" s="134">
        <v>509</v>
      </c>
      <c r="H188" s="141">
        <v>69.821673525377193</v>
      </c>
      <c r="I188" s="134">
        <v>414</v>
      </c>
      <c r="J188" s="141">
        <v>56.790123456790099</v>
      </c>
      <c r="K188" s="132" t="s">
        <v>4772</v>
      </c>
      <c r="L188" s="132">
        <v>993</v>
      </c>
      <c r="M188" s="132" t="s">
        <v>4771</v>
      </c>
      <c r="N188" s="132">
        <v>1026</v>
      </c>
      <c r="O188" s="134" t="s">
        <v>4770</v>
      </c>
      <c r="P188" s="134" t="s">
        <v>4769</v>
      </c>
    </row>
    <row r="189" spans="1:16">
      <c r="A189" s="136">
        <v>431988</v>
      </c>
      <c r="B189" s="135" t="s">
        <v>1652</v>
      </c>
      <c r="C189" s="134">
        <v>214</v>
      </c>
      <c r="D189" s="134">
        <v>555</v>
      </c>
      <c r="E189" s="141">
        <v>524.45327102803697</v>
      </c>
      <c r="F189" s="141">
        <v>5.5039151300833504</v>
      </c>
      <c r="G189" s="134">
        <v>450</v>
      </c>
      <c r="H189" s="141">
        <v>81.081081081081095</v>
      </c>
      <c r="I189" s="134">
        <v>400</v>
      </c>
      <c r="J189" s="141">
        <v>72.072072072072103</v>
      </c>
      <c r="K189" s="132" t="s">
        <v>4768</v>
      </c>
      <c r="L189" s="132">
        <v>681</v>
      </c>
      <c r="M189" s="132" t="s">
        <v>4767</v>
      </c>
      <c r="N189" s="132">
        <v>669</v>
      </c>
      <c r="O189" s="134" t="s">
        <v>4766</v>
      </c>
      <c r="P189" s="134" t="s">
        <v>4765</v>
      </c>
    </row>
    <row r="190" spans="1:16">
      <c r="A190" s="136">
        <v>431989</v>
      </c>
      <c r="B190" s="135" t="s">
        <v>1627</v>
      </c>
      <c r="C190" s="134">
        <v>200</v>
      </c>
      <c r="D190" s="134">
        <v>1830</v>
      </c>
      <c r="E190" s="141">
        <v>1495.95</v>
      </c>
      <c r="F190" s="141">
        <v>18.2540983606557</v>
      </c>
      <c r="G190" s="134">
        <v>1494</v>
      </c>
      <c r="H190" s="141">
        <v>81.639344262295097</v>
      </c>
      <c r="I190" s="134">
        <v>1351</v>
      </c>
      <c r="J190" s="141">
        <v>73.825136612021893</v>
      </c>
      <c r="K190" s="132" t="s">
        <v>4764</v>
      </c>
      <c r="L190" s="132">
        <v>1965</v>
      </c>
      <c r="M190" s="132" t="s">
        <v>4763</v>
      </c>
      <c r="N190" s="132">
        <v>1959</v>
      </c>
      <c r="O190" s="134" t="s">
        <v>3249</v>
      </c>
      <c r="P190" s="134" t="s">
        <v>994</v>
      </c>
    </row>
    <row r="191" spans="1:16">
      <c r="A191" s="136">
        <v>431990</v>
      </c>
      <c r="B191" s="135" t="s">
        <v>1627</v>
      </c>
      <c r="C191" s="134">
        <v>233</v>
      </c>
      <c r="D191" s="134">
        <v>1176</v>
      </c>
      <c r="E191" s="141">
        <v>1101.7210300429199</v>
      </c>
      <c r="F191" s="141">
        <v>6.3162389419286997</v>
      </c>
      <c r="G191" s="134">
        <v>711</v>
      </c>
      <c r="H191" s="141">
        <v>60.459183673469397</v>
      </c>
      <c r="I191" s="134">
        <v>611</v>
      </c>
      <c r="J191" s="141">
        <v>51.955782312925201</v>
      </c>
      <c r="K191" s="132" t="s">
        <v>4762</v>
      </c>
      <c r="L191" s="132">
        <v>1182</v>
      </c>
      <c r="M191" s="132" t="s">
        <v>4761</v>
      </c>
      <c r="N191" s="132">
        <v>1182</v>
      </c>
      <c r="O191" s="134" t="s">
        <v>4760</v>
      </c>
      <c r="P191" s="134" t="s">
        <v>4759</v>
      </c>
    </row>
    <row r="192" spans="1:16">
      <c r="A192" s="136">
        <v>431998</v>
      </c>
      <c r="B192" s="135" t="s">
        <v>1652</v>
      </c>
      <c r="C192" s="134">
        <v>106</v>
      </c>
      <c r="D192" s="134">
        <v>832</v>
      </c>
      <c r="E192" s="141">
        <v>695.67924528301899</v>
      </c>
      <c r="F192" s="141">
        <v>16.384706095791</v>
      </c>
      <c r="G192" s="134">
        <v>671</v>
      </c>
      <c r="H192" s="141">
        <v>80.649038461538495</v>
      </c>
      <c r="I192" s="134">
        <v>560</v>
      </c>
      <c r="J192" s="141">
        <v>67.307692307692307</v>
      </c>
      <c r="K192" s="132" t="s">
        <v>4758</v>
      </c>
      <c r="L192" s="132">
        <v>1014</v>
      </c>
      <c r="M192" s="132" t="s">
        <v>4757</v>
      </c>
      <c r="N192" s="132">
        <v>999</v>
      </c>
      <c r="O192" s="134" t="s">
        <v>4756</v>
      </c>
      <c r="P192" s="134" t="s">
        <v>4755</v>
      </c>
    </row>
    <row r="193" spans="1:16">
      <c r="A193" s="136">
        <v>432000</v>
      </c>
      <c r="B193" s="135" t="s">
        <v>1652</v>
      </c>
      <c r="C193" s="134">
        <v>232</v>
      </c>
      <c r="D193" s="134">
        <v>384</v>
      </c>
      <c r="E193" s="141">
        <v>381.53017241379303</v>
      </c>
      <c r="F193" s="141">
        <v>0.643184267241379</v>
      </c>
      <c r="G193" s="134">
        <v>243</v>
      </c>
      <c r="H193" s="141">
        <v>63.28125</v>
      </c>
      <c r="I193" s="134">
        <v>201</v>
      </c>
      <c r="J193" s="141">
        <v>52.34375</v>
      </c>
      <c r="K193" s="132" t="s">
        <v>4754</v>
      </c>
      <c r="L193" s="132">
        <v>690</v>
      </c>
      <c r="M193" s="132" t="s">
        <v>4753</v>
      </c>
      <c r="N193" s="132">
        <v>645</v>
      </c>
      <c r="O193" s="134" t="s">
        <v>4752</v>
      </c>
      <c r="P193" s="134" t="s">
        <v>4751</v>
      </c>
    </row>
    <row r="194" spans="1:16">
      <c r="A194" s="136">
        <v>432004</v>
      </c>
      <c r="B194" s="135" t="s">
        <v>1647</v>
      </c>
      <c r="C194" s="134">
        <v>218</v>
      </c>
      <c r="D194" s="134">
        <v>1401</v>
      </c>
      <c r="E194" s="141">
        <v>1066.7752293578001</v>
      </c>
      <c r="F194" s="141">
        <v>23.856157790307101</v>
      </c>
      <c r="G194" s="134">
        <v>1049</v>
      </c>
      <c r="H194" s="141">
        <v>74.875089221984297</v>
      </c>
      <c r="I194" s="134">
        <v>914</v>
      </c>
      <c r="J194" s="141">
        <v>65.239114917915799</v>
      </c>
      <c r="K194" s="132" t="s">
        <v>4750</v>
      </c>
      <c r="L194" s="132">
        <v>1575</v>
      </c>
      <c r="M194" s="132" t="s">
        <v>4749</v>
      </c>
      <c r="N194" s="132">
        <v>1605</v>
      </c>
      <c r="O194" s="134" t="s">
        <v>4748</v>
      </c>
      <c r="P194" s="134" t="s">
        <v>4747</v>
      </c>
    </row>
    <row r="195" spans="1:16">
      <c r="A195" s="136">
        <v>432007</v>
      </c>
      <c r="B195" s="135" t="s">
        <v>1627</v>
      </c>
      <c r="C195" s="134">
        <v>227</v>
      </c>
      <c r="D195" s="134">
        <v>1287</v>
      </c>
      <c r="E195" s="141">
        <v>1201.7312775330399</v>
      </c>
      <c r="F195" s="141">
        <v>6.6253863610691797</v>
      </c>
      <c r="G195" s="134">
        <v>713</v>
      </c>
      <c r="H195" s="141">
        <v>55.400155400155398</v>
      </c>
      <c r="I195" s="134">
        <v>591</v>
      </c>
      <c r="J195" s="141">
        <v>45.920745920745901</v>
      </c>
      <c r="K195" s="132" t="s">
        <v>4746</v>
      </c>
      <c r="L195" s="132">
        <v>1281</v>
      </c>
      <c r="M195" s="132" t="s">
        <v>4745</v>
      </c>
      <c r="N195" s="132">
        <v>1605</v>
      </c>
      <c r="O195" s="134" t="s">
        <v>4744</v>
      </c>
      <c r="P195" s="134" t="s">
        <v>4743</v>
      </c>
    </row>
    <row r="196" spans="1:16">
      <c r="A196" s="136">
        <v>432009</v>
      </c>
      <c r="B196" s="135" t="s">
        <v>1652</v>
      </c>
      <c r="C196" s="134">
        <v>172</v>
      </c>
      <c r="D196" s="134">
        <v>859</v>
      </c>
      <c r="E196" s="141">
        <v>635.25581395348797</v>
      </c>
      <c r="F196" s="141">
        <v>26.047053090397199</v>
      </c>
      <c r="G196" s="134">
        <v>641</v>
      </c>
      <c r="H196" s="141">
        <v>74.621653084982498</v>
      </c>
      <c r="I196" s="134">
        <v>548</v>
      </c>
      <c r="J196" s="141">
        <v>63.795110593713602</v>
      </c>
      <c r="K196" s="132" t="s">
        <v>4742</v>
      </c>
      <c r="L196" s="132">
        <v>1116</v>
      </c>
      <c r="M196" s="132" t="s">
        <v>4741</v>
      </c>
      <c r="N196" s="132">
        <v>1161</v>
      </c>
      <c r="O196" s="134" t="s">
        <v>4740</v>
      </c>
      <c r="P196" s="134" t="s">
        <v>4739</v>
      </c>
    </row>
    <row r="197" spans="1:16">
      <c r="A197" s="136">
        <v>432014</v>
      </c>
      <c r="B197" s="135" t="s">
        <v>2475</v>
      </c>
      <c r="C197" s="134">
        <v>131</v>
      </c>
      <c r="D197" s="134">
        <v>660</v>
      </c>
      <c r="E197" s="141">
        <v>522.93893129771004</v>
      </c>
      <c r="F197" s="141">
        <v>20.7668285912561</v>
      </c>
      <c r="G197" s="134">
        <v>466</v>
      </c>
      <c r="H197" s="141">
        <v>70.606060606060595</v>
      </c>
      <c r="I197" s="134">
        <v>352</v>
      </c>
      <c r="J197" s="141">
        <v>53.3333333333333</v>
      </c>
      <c r="K197" s="132" t="s">
        <v>4738</v>
      </c>
      <c r="L197" s="132">
        <v>681</v>
      </c>
      <c r="M197" s="132" t="s">
        <v>4737</v>
      </c>
      <c r="N197" s="132">
        <v>741</v>
      </c>
      <c r="O197" s="134" t="s">
        <v>4736</v>
      </c>
      <c r="P197" s="134" t="s">
        <v>4735</v>
      </c>
    </row>
    <row r="198" spans="1:16">
      <c r="A198" s="136">
        <v>432021</v>
      </c>
      <c r="B198" s="135" t="s">
        <v>1647</v>
      </c>
      <c r="C198" s="134">
        <v>237</v>
      </c>
      <c r="D198" s="134">
        <v>630</v>
      </c>
      <c r="E198" s="141">
        <v>606.96202531645599</v>
      </c>
      <c r="F198" s="141">
        <v>3.65682137834037</v>
      </c>
      <c r="G198" s="134">
        <v>396</v>
      </c>
      <c r="H198" s="141">
        <v>62.857142857142897</v>
      </c>
      <c r="I198" s="134">
        <v>335</v>
      </c>
      <c r="J198" s="141">
        <v>53.174603174603199</v>
      </c>
      <c r="K198" s="132" t="s">
        <v>4734</v>
      </c>
      <c r="L198" s="132">
        <v>660</v>
      </c>
      <c r="M198" s="132" t="s">
        <v>4733</v>
      </c>
      <c r="N198" s="132">
        <v>651</v>
      </c>
      <c r="O198" s="134" t="s">
        <v>4732</v>
      </c>
      <c r="P198" s="134" t="s">
        <v>4731</v>
      </c>
    </row>
    <row r="199" spans="1:16">
      <c r="A199" s="136">
        <v>432022</v>
      </c>
      <c r="B199" s="135" t="s">
        <v>1647</v>
      </c>
      <c r="C199" s="134">
        <v>234</v>
      </c>
      <c r="D199" s="134">
        <v>1098</v>
      </c>
      <c r="E199" s="141">
        <v>965.75641025641005</v>
      </c>
      <c r="F199" s="141">
        <v>12.0440427817477</v>
      </c>
      <c r="G199" s="134">
        <v>771</v>
      </c>
      <c r="H199" s="141">
        <v>70.218579234972694</v>
      </c>
      <c r="I199" s="134">
        <v>666</v>
      </c>
      <c r="J199" s="141">
        <v>60.655737704918003</v>
      </c>
      <c r="K199" s="132" t="s">
        <v>4730</v>
      </c>
      <c r="L199" s="132">
        <v>1158</v>
      </c>
      <c r="M199" s="132" t="s">
        <v>4729</v>
      </c>
      <c r="N199" s="132">
        <v>1182</v>
      </c>
      <c r="O199" s="134" t="s">
        <v>4728</v>
      </c>
      <c r="P199" s="134" t="s">
        <v>4727</v>
      </c>
    </row>
    <row r="200" spans="1:16">
      <c r="A200" s="136">
        <v>432023</v>
      </c>
      <c r="B200" s="135" t="s">
        <v>1627</v>
      </c>
      <c r="C200" s="134">
        <v>236</v>
      </c>
      <c r="D200" s="134">
        <v>2422</v>
      </c>
      <c r="E200" s="141">
        <v>1847.07627118644</v>
      </c>
      <c r="F200" s="141">
        <v>23.737561057537501</v>
      </c>
      <c r="G200" s="134">
        <v>1993</v>
      </c>
      <c r="H200" s="141">
        <v>82.287365813377406</v>
      </c>
      <c r="I200" s="134">
        <v>1746</v>
      </c>
      <c r="J200" s="141">
        <v>72.089182493806803</v>
      </c>
      <c r="K200" s="132" t="s">
        <v>4726</v>
      </c>
      <c r="L200" s="132">
        <v>2610</v>
      </c>
      <c r="M200" s="132" t="s">
        <v>4725</v>
      </c>
      <c r="N200" s="132">
        <v>4086</v>
      </c>
      <c r="O200" s="134" t="s">
        <v>4724</v>
      </c>
      <c r="P200" s="134" t="s">
        <v>4723</v>
      </c>
    </row>
    <row r="201" spans="1:16">
      <c r="A201" s="136">
        <v>432026</v>
      </c>
      <c r="B201" s="135" t="s">
        <v>1638</v>
      </c>
      <c r="C201" s="134">
        <v>229</v>
      </c>
      <c r="D201" s="134">
        <v>963</v>
      </c>
      <c r="E201" s="141">
        <v>906.09170305676901</v>
      </c>
      <c r="F201" s="141">
        <v>5.90948047177897</v>
      </c>
      <c r="G201" s="134">
        <v>683</v>
      </c>
      <c r="H201" s="141">
        <v>70.924195223260597</v>
      </c>
      <c r="I201" s="134">
        <v>577</v>
      </c>
      <c r="J201" s="141">
        <v>59.916926272066497</v>
      </c>
      <c r="K201" s="132" t="s">
        <v>4722</v>
      </c>
      <c r="L201" s="132">
        <v>1053</v>
      </c>
      <c r="M201" s="132" t="s">
        <v>4721</v>
      </c>
      <c r="N201" s="132">
        <v>1029</v>
      </c>
      <c r="O201" s="134" t="s">
        <v>4720</v>
      </c>
      <c r="P201" s="134" t="s">
        <v>4719</v>
      </c>
    </row>
    <row r="202" spans="1:16">
      <c r="A202" s="136">
        <v>432029</v>
      </c>
      <c r="B202" s="135" t="s">
        <v>4718</v>
      </c>
      <c r="C202" s="134">
        <v>227</v>
      </c>
      <c r="D202" s="134">
        <v>1038</v>
      </c>
      <c r="E202" s="141">
        <v>876.91189427312804</v>
      </c>
      <c r="F202" s="141">
        <v>15.519085330141801</v>
      </c>
      <c r="G202" s="134">
        <v>819</v>
      </c>
      <c r="H202" s="141">
        <v>78.901734104046199</v>
      </c>
      <c r="I202" s="134">
        <v>706</v>
      </c>
      <c r="J202" s="141">
        <v>68.015414258188798</v>
      </c>
      <c r="K202" s="132" t="s">
        <v>4717</v>
      </c>
      <c r="L202" s="132">
        <v>1281</v>
      </c>
      <c r="M202" s="132" t="s">
        <v>4716</v>
      </c>
      <c r="N202" s="132">
        <v>1320</v>
      </c>
      <c r="O202" s="134" t="s">
        <v>4715</v>
      </c>
      <c r="P202" s="134" t="s">
        <v>4714</v>
      </c>
    </row>
    <row r="203" spans="1:16">
      <c r="A203" s="136">
        <v>432031</v>
      </c>
      <c r="B203" s="135" t="s">
        <v>2475</v>
      </c>
      <c r="C203" s="134">
        <v>146</v>
      </c>
      <c r="D203" s="134">
        <v>1407</v>
      </c>
      <c r="E203" s="141">
        <v>939.86986301369905</v>
      </c>
      <c r="F203" s="141">
        <v>33.200436175287898</v>
      </c>
      <c r="G203" s="134">
        <v>1037</v>
      </c>
      <c r="H203" s="141">
        <v>73.702914001421505</v>
      </c>
      <c r="I203" s="134">
        <v>836</v>
      </c>
      <c r="J203" s="141">
        <v>59.417199715707198</v>
      </c>
      <c r="K203" s="132" t="s">
        <v>4713</v>
      </c>
      <c r="L203" s="132">
        <v>1857</v>
      </c>
      <c r="M203" s="132" t="s">
        <v>4712</v>
      </c>
      <c r="N203" s="132">
        <v>1881</v>
      </c>
      <c r="O203" s="134" t="s">
        <v>4711</v>
      </c>
      <c r="P203" s="134" t="s">
        <v>4710</v>
      </c>
    </row>
    <row r="204" spans="1:16">
      <c r="A204" s="136">
        <v>432037</v>
      </c>
      <c r="B204" s="135" t="s">
        <v>4709</v>
      </c>
      <c r="C204" s="134">
        <v>237</v>
      </c>
      <c r="D204" s="134">
        <v>1344</v>
      </c>
      <c r="E204" s="141">
        <v>1175.7594936708899</v>
      </c>
      <c r="F204" s="141">
        <v>12.5178948161543</v>
      </c>
      <c r="G204" s="134">
        <v>1023</v>
      </c>
      <c r="H204" s="141">
        <v>76.116071428571402</v>
      </c>
      <c r="I204" s="134">
        <v>838</v>
      </c>
      <c r="J204" s="141">
        <v>62.351190476190503</v>
      </c>
      <c r="K204" s="132" t="s">
        <v>4708</v>
      </c>
      <c r="L204" s="132">
        <v>1392</v>
      </c>
      <c r="M204" s="132" t="s">
        <v>4707</v>
      </c>
      <c r="N204" s="132">
        <v>1404</v>
      </c>
      <c r="O204" s="134" t="s">
        <v>4706</v>
      </c>
      <c r="P204" s="134" t="s">
        <v>4705</v>
      </c>
    </row>
    <row r="205" spans="1:16">
      <c r="A205" s="136">
        <v>432040</v>
      </c>
      <c r="B205" s="135" t="s">
        <v>4704</v>
      </c>
      <c r="C205" s="134">
        <v>217</v>
      </c>
      <c r="D205" s="134">
        <v>579</v>
      </c>
      <c r="E205" s="141">
        <v>554.48847926267297</v>
      </c>
      <c r="F205" s="141">
        <v>4.2334232706955399</v>
      </c>
      <c r="G205" s="134">
        <v>416</v>
      </c>
      <c r="H205" s="141">
        <v>71.8480138169257</v>
      </c>
      <c r="I205" s="134">
        <v>305</v>
      </c>
      <c r="J205" s="141">
        <v>52.677029360967197</v>
      </c>
      <c r="K205" s="132" t="s">
        <v>4703</v>
      </c>
      <c r="L205" s="132">
        <v>696</v>
      </c>
      <c r="M205" s="132" t="s">
        <v>4702</v>
      </c>
      <c r="N205" s="132">
        <v>702</v>
      </c>
      <c r="O205" s="134" t="s">
        <v>4701</v>
      </c>
      <c r="P205" s="134" t="s">
        <v>4700</v>
      </c>
    </row>
    <row r="206" spans="1:16">
      <c r="A206" s="136">
        <v>432041</v>
      </c>
      <c r="B206" s="135" t="s">
        <v>2475</v>
      </c>
      <c r="C206" s="134">
        <v>186</v>
      </c>
      <c r="D206" s="134">
        <v>678</v>
      </c>
      <c r="E206" s="141">
        <v>588.822580645161</v>
      </c>
      <c r="F206" s="141">
        <v>13.153011704253499</v>
      </c>
      <c r="G206" s="134">
        <v>595</v>
      </c>
      <c r="H206" s="141">
        <v>87.758112094395301</v>
      </c>
      <c r="I206" s="134">
        <v>556</v>
      </c>
      <c r="J206" s="141">
        <v>82.005899705014798</v>
      </c>
      <c r="K206" s="132" t="s">
        <v>4699</v>
      </c>
      <c r="L206" s="132">
        <v>729</v>
      </c>
      <c r="M206" s="132" t="s">
        <v>4698</v>
      </c>
      <c r="N206" s="132">
        <v>720</v>
      </c>
      <c r="O206" s="134" t="s">
        <v>4697</v>
      </c>
      <c r="P206" s="134" t="s">
        <v>4696</v>
      </c>
    </row>
    <row r="207" spans="1:16">
      <c r="A207" s="136">
        <v>432044</v>
      </c>
      <c r="B207" s="135" t="s">
        <v>2475</v>
      </c>
      <c r="C207" s="134">
        <v>193</v>
      </c>
      <c r="D207" s="134">
        <v>1221</v>
      </c>
      <c r="E207" s="141">
        <v>1034.8445595854901</v>
      </c>
      <c r="F207" s="141">
        <v>15.246145816094</v>
      </c>
      <c r="G207" s="134">
        <v>811</v>
      </c>
      <c r="H207" s="141">
        <v>66.420966420966394</v>
      </c>
      <c r="I207" s="134">
        <v>682</v>
      </c>
      <c r="J207" s="141">
        <v>55.8558558558559</v>
      </c>
      <c r="K207" s="132" t="s">
        <v>4695</v>
      </c>
      <c r="L207" s="132">
        <v>1347</v>
      </c>
      <c r="M207" s="132" t="s">
        <v>4694</v>
      </c>
      <c r="N207" s="132">
        <v>1350</v>
      </c>
      <c r="O207" s="134" t="s">
        <v>4693</v>
      </c>
      <c r="P207" s="134" t="s">
        <v>4692</v>
      </c>
    </row>
    <row r="208" spans="1:16">
      <c r="A208" s="136">
        <v>432047</v>
      </c>
      <c r="B208" s="135" t="s">
        <v>2490</v>
      </c>
      <c r="C208" s="134">
        <v>197</v>
      </c>
      <c r="D208" s="134">
        <v>579</v>
      </c>
      <c r="E208" s="141">
        <v>526.35532994923904</v>
      </c>
      <c r="F208" s="141">
        <v>9.09234370479472</v>
      </c>
      <c r="G208" s="134">
        <v>387</v>
      </c>
      <c r="H208" s="141">
        <v>66.839378238341993</v>
      </c>
      <c r="I208" s="134">
        <v>330</v>
      </c>
      <c r="J208" s="141">
        <v>56.994818652849702</v>
      </c>
      <c r="K208" s="132" t="s">
        <v>4691</v>
      </c>
      <c r="L208" s="132">
        <v>765</v>
      </c>
      <c r="M208" s="132" t="s">
        <v>4690</v>
      </c>
      <c r="N208" s="132">
        <v>867</v>
      </c>
      <c r="O208" s="134" t="s">
        <v>4689</v>
      </c>
      <c r="P208" s="134" t="s">
        <v>4688</v>
      </c>
    </row>
    <row r="209" spans="1:16">
      <c r="A209" s="136">
        <v>432049</v>
      </c>
      <c r="B209" s="135" t="s">
        <v>1652</v>
      </c>
      <c r="C209" s="134">
        <v>210</v>
      </c>
      <c r="D209" s="134">
        <v>498</v>
      </c>
      <c r="E209" s="141">
        <v>490.95714285714303</v>
      </c>
      <c r="F209" s="141">
        <v>1.4142283419391899</v>
      </c>
      <c r="G209" s="134">
        <v>342</v>
      </c>
      <c r="H209" s="141">
        <v>68.674698795180703</v>
      </c>
      <c r="I209" s="134">
        <v>284</v>
      </c>
      <c r="J209" s="141">
        <v>57.028112449799202</v>
      </c>
      <c r="K209" s="132" t="s">
        <v>4687</v>
      </c>
      <c r="L209" s="132">
        <v>513</v>
      </c>
      <c r="M209" s="132" t="s">
        <v>4686</v>
      </c>
      <c r="N209" s="132">
        <v>513</v>
      </c>
      <c r="O209" s="134" t="s">
        <v>4685</v>
      </c>
      <c r="P209" s="134" t="s">
        <v>994</v>
      </c>
    </row>
    <row r="210" spans="1:16">
      <c r="A210" s="136">
        <v>432050</v>
      </c>
      <c r="B210" s="135" t="s">
        <v>2490</v>
      </c>
      <c r="C210" s="134">
        <v>205</v>
      </c>
      <c r="D210" s="134">
        <v>714</v>
      </c>
      <c r="E210" s="141">
        <v>653.20975609756101</v>
      </c>
      <c r="F210" s="141">
        <v>8.5140397622463606</v>
      </c>
      <c r="G210" s="134">
        <v>572</v>
      </c>
      <c r="H210" s="141">
        <v>80.112044817927199</v>
      </c>
      <c r="I210" s="134">
        <v>496</v>
      </c>
      <c r="J210" s="141">
        <v>69.467787114845905</v>
      </c>
      <c r="K210" s="132" t="s">
        <v>4684</v>
      </c>
      <c r="L210" s="132">
        <v>915</v>
      </c>
      <c r="M210" s="132" t="s">
        <v>4683</v>
      </c>
      <c r="N210" s="132">
        <v>927</v>
      </c>
      <c r="O210" s="134" t="s">
        <v>4682</v>
      </c>
      <c r="P210" s="134" t="s">
        <v>4681</v>
      </c>
    </row>
    <row r="211" spans="1:16">
      <c r="A211" s="136">
        <v>432052</v>
      </c>
      <c r="B211" s="135" t="s">
        <v>1652</v>
      </c>
      <c r="C211" s="134">
        <v>226</v>
      </c>
      <c r="D211" s="134">
        <v>501</v>
      </c>
      <c r="E211" s="141">
        <v>491.561946902655</v>
      </c>
      <c r="F211" s="141">
        <v>1.8838429336018201</v>
      </c>
      <c r="G211" s="134">
        <v>307</v>
      </c>
      <c r="H211" s="141">
        <v>61.277445109780402</v>
      </c>
      <c r="I211" s="134">
        <v>264</v>
      </c>
      <c r="J211" s="141">
        <v>52.694610778443099</v>
      </c>
      <c r="K211" s="132" t="s">
        <v>4680</v>
      </c>
      <c r="L211" s="132">
        <v>663</v>
      </c>
      <c r="M211" s="132" t="s">
        <v>4679</v>
      </c>
      <c r="N211" s="132">
        <v>690</v>
      </c>
      <c r="O211" s="134" t="s">
        <v>4678</v>
      </c>
      <c r="P211" s="134" t="s">
        <v>4677</v>
      </c>
    </row>
    <row r="212" spans="1:16">
      <c r="A212" s="136">
        <v>432056</v>
      </c>
      <c r="B212" s="135" t="s">
        <v>1638</v>
      </c>
      <c r="C212" s="134">
        <v>234</v>
      </c>
      <c r="D212" s="134">
        <v>1239</v>
      </c>
      <c r="E212" s="141">
        <v>1003.24358974359</v>
      </c>
      <c r="F212" s="141">
        <v>19.027958858467301</v>
      </c>
      <c r="G212" s="134">
        <v>995</v>
      </c>
      <c r="H212" s="141">
        <v>80.306698950766801</v>
      </c>
      <c r="I212" s="134">
        <v>878</v>
      </c>
      <c r="J212" s="141">
        <v>70.863599677159002</v>
      </c>
      <c r="K212" s="132" t="s">
        <v>4676</v>
      </c>
      <c r="L212" s="132">
        <v>1308</v>
      </c>
      <c r="M212" s="132" t="s">
        <v>4675</v>
      </c>
      <c r="N212" s="132">
        <v>1290</v>
      </c>
      <c r="O212" s="134" t="s">
        <v>4674</v>
      </c>
      <c r="P212" s="134" t="s">
        <v>4673</v>
      </c>
    </row>
    <row r="213" spans="1:16">
      <c r="A213" s="136">
        <v>432058</v>
      </c>
      <c r="B213" s="135" t="s">
        <v>1652</v>
      </c>
      <c r="C213" s="134">
        <v>184</v>
      </c>
      <c r="D213" s="134">
        <v>558</v>
      </c>
      <c r="E213" s="141">
        <v>514.875</v>
      </c>
      <c r="F213" s="141">
        <v>7.7284946236559096</v>
      </c>
      <c r="G213" s="134">
        <v>400</v>
      </c>
      <c r="H213" s="141">
        <v>71.684587813620098</v>
      </c>
      <c r="I213" s="134">
        <v>337</v>
      </c>
      <c r="J213" s="141">
        <v>60.394265232974902</v>
      </c>
      <c r="K213" s="132" t="s">
        <v>4672</v>
      </c>
      <c r="L213" s="132">
        <v>645</v>
      </c>
      <c r="M213" s="132" t="s">
        <v>4671</v>
      </c>
      <c r="N213" s="132">
        <v>663</v>
      </c>
      <c r="O213" s="134" t="s">
        <v>4670</v>
      </c>
      <c r="P213" s="134" t="s">
        <v>4669</v>
      </c>
    </row>
    <row r="214" spans="1:16">
      <c r="A214" s="136">
        <v>432059</v>
      </c>
      <c r="B214" s="135" t="s">
        <v>1627</v>
      </c>
      <c r="C214" s="134">
        <v>226</v>
      </c>
      <c r="D214" s="134">
        <v>1764</v>
      </c>
      <c r="E214" s="141">
        <v>1546.6858407079601</v>
      </c>
      <c r="F214" s="141">
        <v>12.3193967852628</v>
      </c>
      <c r="G214" s="134">
        <v>1083</v>
      </c>
      <c r="H214" s="141">
        <v>61.394557823129198</v>
      </c>
      <c r="I214" s="134">
        <v>858</v>
      </c>
      <c r="J214" s="141">
        <v>48.639455782312901</v>
      </c>
      <c r="K214" s="132" t="s">
        <v>4668</v>
      </c>
      <c r="L214" s="132">
        <v>1791</v>
      </c>
      <c r="M214" s="132" t="s">
        <v>4667</v>
      </c>
      <c r="N214" s="132">
        <v>1782</v>
      </c>
      <c r="O214" s="134" t="s">
        <v>4666</v>
      </c>
      <c r="P214" s="134" t="s">
        <v>4665</v>
      </c>
    </row>
    <row r="215" spans="1:16">
      <c r="A215" s="136">
        <v>432060</v>
      </c>
      <c r="B215" s="135" t="s">
        <v>1652</v>
      </c>
      <c r="C215" s="134">
        <v>226</v>
      </c>
      <c r="D215" s="134">
        <v>444</v>
      </c>
      <c r="E215" s="141">
        <v>437.734513274336</v>
      </c>
      <c r="F215" s="141">
        <v>1.41114565893327</v>
      </c>
      <c r="G215" s="134">
        <v>202</v>
      </c>
      <c r="H215" s="141">
        <v>45.495495495495497</v>
      </c>
      <c r="I215" s="134">
        <v>168</v>
      </c>
      <c r="J215" s="141">
        <v>37.837837837837803</v>
      </c>
      <c r="K215" s="132" t="s">
        <v>4664</v>
      </c>
      <c r="L215" s="132">
        <v>525</v>
      </c>
      <c r="M215" s="132" t="s">
        <v>4663</v>
      </c>
      <c r="N215" s="132">
        <v>525</v>
      </c>
      <c r="O215" s="134" t="s">
        <v>4662</v>
      </c>
      <c r="P215" s="134" t="s">
        <v>4661</v>
      </c>
    </row>
    <row r="216" spans="1:16" s="142" customFormat="1" ht="30" customHeight="1">
      <c r="A216" s="146" t="s">
        <v>4660</v>
      </c>
      <c r="B216" s="145" t="s">
        <v>4659</v>
      </c>
      <c r="C216" s="142">
        <v>227</v>
      </c>
      <c r="D216" s="142">
        <v>375</v>
      </c>
      <c r="E216" s="144">
        <v>368.48458149779702</v>
      </c>
      <c r="F216" s="144">
        <v>1.7374449339207001</v>
      </c>
      <c r="G216" s="142">
        <v>229</v>
      </c>
      <c r="H216" s="144">
        <v>61.066666666666698</v>
      </c>
      <c r="I216" s="142">
        <v>195</v>
      </c>
      <c r="J216" s="144">
        <v>52</v>
      </c>
      <c r="K216" s="143" t="s">
        <v>4658</v>
      </c>
      <c r="L216" s="143">
        <v>381</v>
      </c>
      <c r="M216" s="143" t="s">
        <v>4657</v>
      </c>
      <c r="N216" s="143">
        <v>387</v>
      </c>
      <c r="O216" s="142" t="s">
        <v>4656</v>
      </c>
      <c r="P216" s="142" t="s">
        <v>4655</v>
      </c>
    </row>
    <row r="217" spans="1:16">
      <c r="A217" s="136">
        <v>432063</v>
      </c>
      <c r="B217" s="135" t="s">
        <v>1652</v>
      </c>
      <c r="C217" s="134">
        <v>223</v>
      </c>
      <c r="D217" s="134">
        <v>405</v>
      </c>
      <c r="E217" s="141">
        <v>392.825112107623</v>
      </c>
      <c r="F217" s="141">
        <v>3.0061451586115302</v>
      </c>
      <c r="G217" s="134">
        <v>324</v>
      </c>
      <c r="H217" s="141">
        <v>80</v>
      </c>
      <c r="I217" s="134">
        <v>283</v>
      </c>
      <c r="J217" s="141">
        <v>69.876543209876502</v>
      </c>
      <c r="K217" s="132" t="s">
        <v>4654</v>
      </c>
      <c r="L217" s="132">
        <v>489</v>
      </c>
      <c r="M217" s="132" t="s">
        <v>4653</v>
      </c>
      <c r="N217" s="132">
        <v>462</v>
      </c>
      <c r="O217" s="134" t="s">
        <v>4652</v>
      </c>
      <c r="P217" s="134" t="s">
        <v>4651</v>
      </c>
    </row>
    <row r="218" spans="1:16">
      <c r="A218" s="136">
        <v>432064</v>
      </c>
      <c r="B218" s="135" t="s">
        <v>1652</v>
      </c>
      <c r="C218" s="134">
        <v>222</v>
      </c>
      <c r="D218" s="134">
        <v>558</v>
      </c>
      <c r="E218" s="141">
        <v>532.17567567567596</v>
      </c>
      <c r="F218" s="141">
        <v>4.6280151118860804</v>
      </c>
      <c r="G218" s="134">
        <v>419</v>
      </c>
      <c r="H218" s="141">
        <v>75.089605734767005</v>
      </c>
      <c r="I218" s="134">
        <v>362</v>
      </c>
      <c r="J218" s="141">
        <v>64.874551971326198</v>
      </c>
      <c r="K218" s="132" t="s">
        <v>4650</v>
      </c>
      <c r="L218" s="132">
        <v>1341</v>
      </c>
      <c r="M218" s="132" t="s">
        <v>4649</v>
      </c>
      <c r="N218" s="132">
        <v>804</v>
      </c>
      <c r="O218" s="134" t="s">
        <v>4648</v>
      </c>
      <c r="P218" s="134" t="s">
        <v>4647</v>
      </c>
    </row>
    <row r="219" spans="1:16">
      <c r="A219" s="136">
        <v>432069</v>
      </c>
      <c r="B219" s="135" t="s">
        <v>1638</v>
      </c>
      <c r="C219" s="134">
        <v>221</v>
      </c>
      <c r="D219" s="134">
        <v>876</v>
      </c>
      <c r="E219" s="141">
        <v>825.31221719457005</v>
      </c>
      <c r="F219" s="141">
        <v>5.7862765759623098</v>
      </c>
      <c r="G219" s="134">
        <v>611</v>
      </c>
      <c r="H219" s="141">
        <v>69.748858447488601</v>
      </c>
      <c r="I219" s="134">
        <v>525</v>
      </c>
      <c r="J219" s="141">
        <v>59.931506849315099</v>
      </c>
      <c r="K219" s="132" t="s">
        <v>4646</v>
      </c>
      <c r="L219" s="132">
        <v>978</v>
      </c>
      <c r="M219" s="132" t="s">
        <v>4645</v>
      </c>
      <c r="N219" s="132">
        <v>936</v>
      </c>
      <c r="O219" s="134" t="s">
        <v>4644</v>
      </c>
      <c r="P219" s="134" t="s">
        <v>4643</v>
      </c>
    </row>
    <row r="220" spans="1:16">
      <c r="A220" s="136">
        <v>432074</v>
      </c>
      <c r="B220" s="135" t="s">
        <v>1638</v>
      </c>
      <c r="C220" s="134">
        <v>204</v>
      </c>
      <c r="D220" s="134">
        <v>1155</v>
      </c>
      <c r="E220" s="141">
        <v>1029.0735294117601</v>
      </c>
      <c r="F220" s="141">
        <v>10.9027247262541</v>
      </c>
      <c r="G220" s="134">
        <v>747</v>
      </c>
      <c r="H220" s="141">
        <v>64.675324675324703</v>
      </c>
      <c r="I220" s="134">
        <v>653</v>
      </c>
      <c r="J220" s="141">
        <v>56.536796536796501</v>
      </c>
      <c r="K220" s="132" t="s">
        <v>4642</v>
      </c>
      <c r="L220" s="132">
        <v>1395</v>
      </c>
      <c r="M220" s="132" t="s">
        <v>4641</v>
      </c>
      <c r="N220" s="132">
        <v>1458</v>
      </c>
      <c r="O220" s="134" t="s">
        <v>4640</v>
      </c>
      <c r="P220" s="134" t="s">
        <v>4639</v>
      </c>
    </row>
    <row r="221" spans="1:16">
      <c r="A221" s="136">
        <v>432081</v>
      </c>
      <c r="B221" s="135" t="s">
        <v>1638</v>
      </c>
      <c r="C221" s="134">
        <v>235</v>
      </c>
      <c r="D221" s="134">
        <v>1569</v>
      </c>
      <c r="E221" s="141">
        <v>1246.82553191489</v>
      </c>
      <c r="F221" s="141">
        <v>20.533745575851299</v>
      </c>
      <c r="G221" s="134">
        <v>1185</v>
      </c>
      <c r="H221" s="141">
        <v>75.525812619502901</v>
      </c>
      <c r="I221" s="134">
        <v>1026</v>
      </c>
      <c r="J221" s="141">
        <v>65.391969407265805</v>
      </c>
      <c r="K221" s="132" t="s">
        <v>4638</v>
      </c>
      <c r="L221" s="132">
        <v>1698</v>
      </c>
      <c r="M221" s="132" t="s">
        <v>4637</v>
      </c>
      <c r="N221" s="132">
        <v>1665</v>
      </c>
      <c r="O221" s="134" t="s">
        <v>4636</v>
      </c>
      <c r="P221" s="134" t="s">
        <v>4635</v>
      </c>
    </row>
    <row r="222" spans="1:16">
      <c r="A222" s="136">
        <v>432090</v>
      </c>
      <c r="B222" s="135" t="s">
        <v>1652</v>
      </c>
      <c r="C222" s="134">
        <v>222</v>
      </c>
      <c r="D222" s="134">
        <v>549</v>
      </c>
      <c r="E222" s="141">
        <v>502.90540540540502</v>
      </c>
      <c r="F222" s="141">
        <v>8.3961010190518408</v>
      </c>
      <c r="G222" s="134">
        <v>428</v>
      </c>
      <c r="H222" s="141">
        <v>77.959927140255004</v>
      </c>
      <c r="I222" s="134">
        <v>382</v>
      </c>
      <c r="J222" s="141">
        <v>69.5810564663024</v>
      </c>
      <c r="K222" s="132" t="s">
        <v>4634</v>
      </c>
      <c r="L222" s="132">
        <v>573</v>
      </c>
      <c r="M222" s="132" t="s">
        <v>4633</v>
      </c>
      <c r="N222" s="132">
        <v>717</v>
      </c>
      <c r="O222" s="134" t="s">
        <v>4632</v>
      </c>
      <c r="P222" s="134" t="s">
        <v>4631</v>
      </c>
    </row>
    <row r="223" spans="1:16">
      <c r="A223" s="136">
        <v>432100</v>
      </c>
      <c r="B223" s="135" t="s">
        <v>1627</v>
      </c>
      <c r="C223" s="134">
        <v>235</v>
      </c>
      <c r="D223" s="134">
        <v>2664</v>
      </c>
      <c r="E223" s="141">
        <v>2236.30212765957</v>
      </c>
      <c r="F223" s="141">
        <v>16.0547249377037</v>
      </c>
      <c r="G223" s="134">
        <v>1615</v>
      </c>
      <c r="H223" s="141">
        <v>60.623123123123101</v>
      </c>
      <c r="I223" s="134">
        <v>1335</v>
      </c>
      <c r="J223" s="141">
        <v>50.112612612612601</v>
      </c>
      <c r="K223" s="132" t="s">
        <v>4630</v>
      </c>
      <c r="L223" s="132">
        <v>2892</v>
      </c>
      <c r="M223" s="132" t="s">
        <v>4629</v>
      </c>
      <c r="N223" s="132">
        <v>2898</v>
      </c>
      <c r="O223" s="134" t="s">
        <v>4628</v>
      </c>
      <c r="P223" s="134" t="s">
        <v>4627</v>
      </c>
    </row>
    <row r="224" spans="1:16">
      <c r="A224" s="136">
        <v>432103</v>
      </c>
      <c r="B224" s="135" t="s">
        <v>1647</v>
      </c>
      <c r="C224" s="134">
        <v>221</v>
      </c>
      <c r="D224" s="134">
        <v>867</v>
      </c>
      <c r="E224" s="141">
        <v>777.36651583710398</v>
      </c>
      <c r="F224" s="141">
        <v>10.3383488077158</v>
      </c>
      <c r="G224" s="134">
        <v>671</v>
      </c>
      <c r="H224" s="141">
        <v>77.393310265282594</v>
      </c>
      <c r="I224" s="134">
        <v>605</v>
      </c>
      <c r="J224" s="141">
        <v>69.780853517877702</v>
      </c>
      <c r="K224" s="132" t="s">
        <v>4626</v>
      </c>
      <c r="L224" s="132">
        <v>912</v>
      </c>
      <c r="M224" s="132" t="s">
        <v>4625</v>
      </c>
      <c r="N224" s="132">
        <v>906</v>
      </c>
      <c r="O224" s="134" t="s">
        <v>4624</v>
      </c>
      <c r="P224" s="134" t="s">
        <v>4623</v>
      </c>
    </row>
    <row r="225" spans="1:16">
      <c r="A225" s="136">
        <v>432107</v>
      </c>
      <c r="B225" s="135" t="s">
        <v>4622</v>
      </c>
      <c r="C225" s="134">
        <v>237</v>
      </c>
      <c r="D225" s="134">
        <v>1137</v>
      </c>
      <c r="E225" s="141">
        <v>1093.83544303797</v>
      </c>
      <c r="F225" s="141">
        <v>3.7963550538280799</v>
      </c>
      <c r="G225" s="134">
        <v>573</v>
      </c>
      <c r="H225" s="141">
        <v>50.395778364116097</v>
      </c>
      <c r="I225" s="134">
        <v>506</v>
      </c>
      <c r="J225" s="141">
        <v>44.503078276165297</v>
      </c>
      <c r="K225" s="132" t="s">
        <v>4621</v>
      </c>
      <c r="L225" s="132">
        <v>1281</v>
      </c>
      <c r="M225" s="132" t="s">
        <v>4620</v>
      </c>
      <c r="N225" s="132">
        <v>1290</v>
      </c>
      <c r="O225" s="134" t="s">
        <v>4619</v>
      </c>
      <c r="P225" s="134" t="s">
        <v>4618</v>
      </c>
    </row>
    <row r="226" spans="1:16">
      <c r="A226" s="136">
        <v>432114</v>
      </c>
      <c r="B226" s="135" t="s">
        <v>1652</v>
      </c>
      <c r="C226" s="134">
        <v>227</v>
      </c>
      <c r="D226" s="134">
        <v>534</v>
      </c>
      <c r="E226" s="141">
        <v>529.99559471365603</v>
      </c>
      <c r="F226" s="141">
        <v>0.74988863040142595</v>
      </c>
      <c r="G226" s="134">
        <v>264</v>
      </c>
      <c r="H226" s="141">
        <v>49.438202247191001</v>
      </c>
      <c r="I226" s="134">
        <v>227</v>
      </c>
      <c r="J226" s="141">
        <v>42.5093632958801</v>
      </c>
      <c r="K226" s="132" t="s">
        <v>4617</v>
      </c>
      <c r="L226" s="132">
        <v>600</v>
      </c>
      <c r="M226" s="132" t="s">
        <v>4616</v>
      </c>
      <c r="N226" s="132">
        <v>573</v>
      </c>
      <c r="O226" s="134" t="s">
        <v>4615</v>
      </c>
      <c r="P226" s="134" t="s">
        <v>4614</v>
      </c>
    </row>
    <row r="227" spans="1:16">
      <c r="A227" s="136">
        <v>432118</v>
      </c>
      <c r="B227" s="135" t="s">
        <v>1647</v>
      </c>
      <c r="C227" s="134">
        <v>222</v>
      </c>
      <c r="D227" s="134">
        <v>648</v>
      </c>
      <c r="E227" s="141">
        <v>612.08108108108104</v>
      </c>
      <c r="F227" s="141">
        <v>5.5430430430430402</v>
      </c>
      <c r="G227" s="134">
        <v>528</v>
      </c>
      <c r="H227" s="141">
        <v>81.481481481481495</v>
      </c>
      <c r="I227" s="134">
        <v>468</v>
      </c>
      <c r="J227" s="141">
        <v>72.2222222222222</v>
      </c>
      <c r="K227" s="132" t="s">
        <v>4613</v>
      </c>
      <c r="L227" s="132">
        <v>765</v>
      </c>
      <c r="M227" s="132" t="s">
        <v>4612</v>
      </c>
      <c r="N227" s="132">
        <v>516</v>
      </c>
      <c r="O227" s="134" t="s">
        <v>4611</v>
      </c>
      <c r="P227" s="134" t="s">
        <v>4610</v>
      </c>
    </row>
    <row r="228" spans="1:16">
      <c r="A228" s="136">
        <v>432126</v>
      </c>
      <c r="B228" s="135" t="s">
        <v>1647</v>
      </c>
      <c r="C228" s="134">
        <v>229</v>
      </c>
      <c r="D228" s="134">
        <v>660</v>
      </c>
      <c r="E228" s="141">
        <v>639.275109170306</v>
      </c>
      <c r="F228" s="141">
        <v>3.1401349741961102</v>
      </c>
      <c r="G228" s="134">
        <v>413</v>
      </c>
      <c r="H228" s="141">
        <v>62.575757575757599</v>
      </c>
      <c r="I228" s="134">
        <v>335</v>
      </c>
      <c r="J228" s="141">
        <v>50.7575757575758</v>
      </c>
      <c r="K228" s="132" t="s">
        <v>4609</v>
      </c>
      <c r="L228" s="132">
        <v>684</v>
      </c>
      <c r="M228" s="132" t="s">
        <v>4608</v>
      </c>
      <c r="N228" s="132">
        <v>831</v>
      </c>
      <c r="O228" s="134" t="s">
        <v>4607</v>
      </c>
      <c r="P228" s="134" t="s">
        <v>4606</v>
      </c>
    </row>
    <row r="229" spans="1:16">
      <c r="A229" s="136">
        <v>432130</v>
      </c>
      <c r="B229" s="135" t="s">
        <v>1652</v>
      </c>
      <c r="C229" s="134">
        <v>232</v>
      </c>
      <c r="D229" s="134">
        <v>588</v>
      </c>
      <c r="E229" s="141">
        <v>579.62068965517199</v>
      </c>
      <c r="F229" s="141">
        <v>1.42505277973258</v>
      </c>
      <c r="G229" s="134">
        <v>429</v>
      </c>
      <c r="H229" s="141">
        <v>72.959183673469397</v>
      </c>
      <c r="I229" s="134">
        <v>366</v>
      </c>
      <c r="J229" s="141">
        <v>62.244897959183703</v>
      </c>
      <c r="K229" s="132" t="s">
        <v>4605</v>
      </c>
      <c r="L229" s="132">
        <v>621</v>
      </c>
      <c r="M229" s="132" t="s">
        <v>4604</v>
      </c>
      <c r="N229" s="132">
        <v>789</v>
      </c>
      <c r="O229" s="134" t="s">
        <v>4603</v>
      </c>
      <c r="P229" s="134" t="s">
        <v>4602</v>
      </c>
    </row>
    <row r="230" spans="1:16">
      <c r="A230" s="136">
        <v>432131</v>
      </c>
      <c r="B230" s="135" t="s">
        <v>1652</v>
      </c>
      <c r="C230" s="134">
        <v>239</v>
      </c>
      <c r="D230" s="134">
        <v>522</v>
      </c>
      <c r="E230" s="141">
        <v>491.54811715481202</v>
      </c>
      <c r="F230" s="141">
        <v>5.8336940316452699</v>
      </c>
      <c r="G230" s="134">
        <v>375</v>
      </c>
      <c r="H230" s="141">
        <v>71.839080459770102</v>
      </c>
      <c r="I230" s="134">
        <v>313</v>
      </c>
      <c r="J230" s="141">
        <v>59.961685823754799</v>
      </c>
      <c r="K230" s="132" t="s">
        <v>4601</v>
      </c>
      <c r="L230" s="132">
        <v>537</v>
      </c>
      <c r="M230" s="132" t="s">
        <v>4600</v>
      </c>
      <c r="N230" s="132">
        <v>567</v>
      </c>
      <c r="O230" s="134" t="s">
        <v>4599</v>
      </c>
      <c r="P230" s="134" t="s">
        <v>4598</v>
      </c>
    </row>
    <row r="231" spans="1:16">
      <c r="A231" s="136">
        <v>432132</v>
      </c>
      <c r="B231" s="135" t="s">
        <v>1638</v>
      </c>
      <c r="C231" s="134">
        <v>230</v>
      </c>
      <c r="D231" s="134">
        <v>804</v>
      </c>
      <c r="E231" s="141">
        <v>765.50869565217397</v>
      </c>
      <c r="F231" s="141">
        <v>4.7874756651524999</v>
      </c>
      <c r="G231" s="134">
        <v>569</v>
      </c>
      <c r="H231" s="141">
        <v>70.771144278606997</v>
      </c>
      <c r="I231" s="134">
        <v>432</v>
      </c>
      <c r="J231" s="141">
        <v>53.731343283582099</v>
      </c>
      <c r="K231" s="132" t="s">
        <v>4597</v>
      </c>
      <c r="L231" s="132">
        <v>831</v>
      </c>
      <c r="M231" s="132" t="s">
        <v>4596</v>
      </c>
      <c r="N231" s="132">
        <v>831</v>
      </c>
      <c r="O231" s="134" t="s">
        <v>4595</v>
      </c>
      <c r="P231" s="134" t="s">
        <v>4594</v>
      </c>
    </row>
    <row r="232" spans="1:16">
      <c r="A232" s="136">
        <v>432137</v>
      </c>
      <c r="B232" s="135" t="s">
        <v>1652</v>
      </c>
      <c r="C232" s="134">
        <v>198</v>
      </c>
      <c r="D232" s="134">
        <v>186</v>
      </c>
      <c r="E232" s="141">
        <v>184.59090909090901</v>
      </c>
      <c r="F232" s="141">
        <v>0.75757575757575801</v>
      </c>
      <c r="G232" s="134">
        <v>146</v>
      </c>
      <c r="H232" s="141">
        <v>78.494623655913998</v>
      </c>
      <c r="I232" s="134">
        <v>127</v>
      </c>
      <c r="J232" s="141">
        <v>68.279569892473106</v>
      </c>
      <c r="K232" s="132" t="s">
        <v>4593</v>
      </c>
      <c r="L232" s="132">
        <v>618</v>
      </c>
      <c r="M232" s="132" t="s">
        <v>4592</v>
      </c>
      <c r="N232" s="132">
        <v>561</v>
      </c>
      <c r="O232" s="134" t="s">
        <v>4591</v>
      </c>
      <c r="P232" s="134" t="s">
        <v>4590</v>
      </c>
    </row>
    <row r="233" spans="1:16">
      <c r="A233" s="136">
        <v>432148</v>
      </c>
      <c r="B233" s="135" t="s">
        <v>1652</v>
      </c>
      <c r="C233" s="134">
        <v>209</v>
      </c>
      <c r="D233" s="134">
        <v>303</v>
      </c>
      <c r="E233" s="141">
        <v>296.44019138755999</v>
      </c>
      <c r="F233" s="141">
        <v>2.1649533374390102</v>
      </c>
      <c r="G233" s="134">
        <v>213</v>
      </c>
      <c r="H233" s="141">
        <v>70.297029702970306</v>
      </c>
      <c r="I233" s="134">
        <v>187</v>
      </c>
      <c r="J233" s="141">
        <v>61.716171617161699</v>
      </c>
      <c r="K233" s="132" t="s">
        <v>4589</v>
      </c>
      <c r="L233" s="132">
        <v>381</v>
      </c>
      <c r="M233" s="132" t="s">
        <v>4588</v>
      </c>
      <c r="N233" s="132">
        <v>435</v>
      </c>
      <c r="O233" s="134" t="s">
        <v>4587</v>
      </c>
      <c r="P233" s="134" t="s">
        <v>4586</v>
      </c>
    </row>
    <row r="234" spans="1:16">
      <c r="A234" s="136">
        <v>432154</v>
      </c>
      <c r="B234" s="135" t="s">
        <v>1647</v>
      </c>
      <c r="C234" s="134">
        <v>224</v>
      </c>
      <c r="D234" s="134">
        <v>1158</v>
      </c>
      <c r="E234" s="141">
        <v>965.97321428571399</v>
      </c>
      <c r="F234" s="141">
        <v>16.5826239822354</v>
      </c>
      <c r="G234" s="134">
        <v>894</v>
      </c>
      <c r="H234" s="141">
        <v>77.202072538860094</v>
      </c>
      <c r="I234" s="134">
        <v>759</v>
      </c>
      <c r="J234" s="141">
        <v>65.5440414507772</v>
      </c>
      <c r="K234" s="132" t="s">
        <v>4585</v>
      </c>
      <c r="L234" s="132">
        <v>1161</v>
      </c>
      <c r="M234" s="132" t="s">
        <v>4584</v>
      </c>
      <c r="N234" s="132">
        <v>549</v>
      </c>
      <c r="O234" s="134" t="s">
        <v>4583</v>
      </c>
      <c r="P234" s="134" t="s">
        <v>4582</v>
      </c>
    </row>
    <row r="235" spans="1:16">
      <c r="A235" s="136">
        <v>432163</v>
      </c>
      <c r="B235" s="135" t="s">
        <v>1652</v>
      </c>
      <c r="C235" s="134">
        <v>232</v>
      </c>
      <c r="D235" s="134">
        <v>564</v>
      </c>
      <c r="E235" s="141">
        <v>555.34913793103499</v>
      </c>
      <c r="F235" s="141">
        <v>1.5338407923697699</v>
      </c>
      <c r="G235" s="134">
        <v>367</v>
      </c>
      <c r="H235" s="141">
        <v>65.070921985815602</v>
      </c>
      <c r="I235" s="134">
        <v>302</v>
      </c>
      <c r="J235" s="141">
        <v>53.546099290780099</v>
      </c>
      <c r="K235" s="132" t="s">
        <v>4581</v>
      </c>
      <c r="L235" s="132">
        <v>594</v>
      </c>
      <c r="M235" s="132" t="s">
        <v>4580</v>
      </c>
      <c r="N235" s="132">
        <v>579</v>
      </c>
      <c r="O235" s="134" t="s">
        <v>4579</v>
      </c>
      <c r="P235" s="134" t="s">
        <v>4578</v>
      </c>
    </row>
    <row r="236" spans="1:16">
      <c r="A236" s="136">
        <v>432164</v>
      </c>
      <c r="B236" s="135" t="s">
        <v>1652</v>
      </c>
      <c r="C236" s="134">
        <v>233</v>
      </c>
      <c r="D236" s="134">
        <v>570</v>
      </c>
      <c r="E236" s="141">
        <v>554.33047210300401</v>
      </c>
      <c r="F236" s="141">
        <v>2.7490399819290698</v>
      </c>
      <c r="G236" s="134">
        <v>333</v>
      </c>
      <c r="H236" s="141">
        <v>58.421052631579002</v>
      </c>
      <c r="I236" s="134">
        <v>282</v>
      </c>
      <c r="J236" s="141">
        <v>49.473684210526301</v>
      </c>
      <c r="K236" s="132" t="s">
        <v>4577</v>
      </c>
      <c r="L236" s="132">
        <v>834</v>
      </c>
      <c r="M236" s="132" t="s">
        <v>4576</v>
      </c>
      <c r="N236" s="132">
        <v>846</v>
      </c>
      <c r="O236" s="134" t="s">
        <v>4575</v>
      </c>
      <c r="P236" s="134" t="s">
        <v>4574</v>
      </c>
    </row>
    <row r="237" spans="1:16">
      <c r="A237" s="136">
        <v>432166</v>
      </c>
      <c r="B237" s="135" t="s">
        <v>1627</v>
      </c>
      <c r="C237" s="134">
        <v>240</v>
      </c>
      <c r="D237" s="134">
        <v>1437</v>
      </c>
      <c r="E237" s="141">
        <v>1257.4000000000001</v>
      </c>
      <c r="F237" s="141">
        <v>12.4982602644398</v>
      </c>
      <c r="G237" s="134">
        <v>1076</v>
      </c>
      <c r="H237" s="141">
        <v>74.878218510786397</v>
      </c>
      <c r="I237" s="134">
        <v>944</v>
      </c>
      <c r="J237" s="141">
        <v>65.692414752957504</v>
      </c>
      <c r="K237" s="132" t="s">
        <v>4573</v>
      </c>
      <c r="L237" s="132">
        <v>1641</v>
      </c>
      <c r="M237" s="132" t="s">
        <v>4572</v>
      </c>
      <c r="N237" s="132">
        <v>1641</v>
      </c>
      <c r="O237" s="134" t="s">
        <v>4571</v>
      </c>
      <c r="P237" s="134" t="s">
        <v>4570</v>
      </c>
    </row>
    <row r="238" spans="1:16">
      <c r="A238" s="136">
        <v>432176</v>
      </c>
      <c r="B238" s="135" t="s">
        <v>1652</v>
      </c>
      <c r="C238" s="134">
        <v>218</v>
      </c>
      <c r="D238" s="134">
        <v>432</v>
      </c>
      <c r="E238" s="141">
        <v>418.183486238532</v>
      </c>
      <c r="F238" s="141">
        <v>3.1982670744138599</v>
      </c>
      <c r="G238" s="134">
        <v>303</v>
      </c>
      <c r="H238" s="141">
        <v>70.1388888888889</v>
      </c>
      <c r="I238" s="134">
        <v>244</v>
      </c>
      <c r="J238" s="141">
        <v>56.481481481481502</v>
      </c>
      <c r="K238" s="132" t="s">
        <v>4569</v>
      </c>
      <c r="L238" s="132">
        <v>678</v>
      </c>
      <c r="M238" s="132" t="s">
        <v>4568</v>
      </c>
      <c r="N238" s="132">
        <v>621</v>
      </c>
      <c r="O238" s="134" t="s">
        <v>993</v>
      </c>
      <c r="P238" s="134" t="s">
        <v>4567</v>
      </c>
    </row>
    <row r="239" spans="1:16">
      <c r="A239" s="136">
        <v>432179</v>
      </c>
      <c r="B239" s="135" t="s">
        <v>1652</v>
      </c>
      <c r="C239" s="134">
        <v>193</v>
      </c>
      <c r="D239" s="134">
        <v>513</v>
      </c>
      <c r="E239" s="141">
        <v>494.93782383419699</v>
      </c>
      <c r="F239" s="141">
        <v>3.5208920401175701</v>
      </c>
      <c r="G239" s="134">
        <v>373</v>
      </c>
      <c r="H239" s="141">
        <v>72.709551656920098</v>
      </c>
      <c r="I239" s="134">
        <v>347</v>
      </c>
      <c r="J239" s="141">
        <v>67.641325536062396</v>
      </c>
      <c r="K239" s="132" t="s">
        <v>4566</v>
      </c>
      <c r="L239" s="132">
        <v>561</v>
      </c>
      <c r="M239" s="132" t="s">
        <v>4565</v>
      </c>
      <c r="N239" s="132">
        <v>570</v>
      </c>
      <c r="O239" s="134" t="s">
        <v>4564</v>
      </c>
      <c r="P239" s="134" t="s">
        <v>4563</v>
      </c>
    </row>
    <row r="240" spans="1:16">
      <c r="A240" s="136">
        <v>432183</v>
      </c>
      <c r="B240" s="135" t="s">
        <v>1627</v>
      </c>
      <c r="C240" s="134">
        <v>229</v>
      </c>
      <c r="D240" s="134">
        <v>1842</v>
      </c>
      <c r="E240" s="141">
        <v>1620.4323144104801</v>
      </c>
      <c r="F240" s="141">
        <v>12.0286474261411</v>
      </c>
      <c r="G240" s="134">
        <v>1383</v>
      </c>
      <c r="H240" s="141">
        <v>75.081433224755699</v>
      </c>
      <c r="I240" s="134">
        <v>1148</v>
      </c>
      <c r="J240" s="141">
        <v>62.323561346362702</v>
      </c>
      <c r="K240" s="132" t="s">
        <v>4562</v>
      </c>
      <c r="L240" s="132">
        <v>2559</v>
      </c>
      <c r="M240" s="132" t="s">
        <v>4561</v>
      </c>
      <c r="N240" s="132">
        <v>2562</v>
      </c>
      <c r="O240" s="134" t="s">
        <v>4560</v>
      </c>
      <c r="P240" s="134" t="s">
        <v>4559</v>
      </c>
    </row>
    <row r="241" spans="1:16">
      <c r="A241" s="136">
        <v>432185</v>
      </c>
      <c r="B241" s="135" t="s">
        <v>1638</v>
      </c>
      <c r="C241" s="134">
        <v>221</v>
      </c>
      <c r="D241" s="134">
        <v>1086</v>
      </c>
      <c r="E241" s="141">
        <v>970.045248868778</v>
      </c>
      <c r="F241" s="141">
        <v>10.677233069173299</v>
      </c>
      <c r="G241" s="134">
        <v>724</v>
      </c>
      <c r="H241" s="141">
        <v>66.6666666666667</v>
      </c>
      <c r="I241" s="134">
        <v>597</v>
      </c>
      <c r="J241" s="141">
        <v>54.972375690607699</v>
      </c>
      <c r="K241" s="132" t="s">
        <v>4558</v>
      </c>
      <c r="L241" s="132">
        <v>1089</v>
      </c>
      <c r="M241" s="132" t="s">
        <v>4557</v>
      </c>
      <c r="N241" s="132">
        <v>1083</v>
      </c>
      <c r="O241" s="134" t="s">
        <v>4556</v>
      </c>
      <c r="P241" s="134" t="s">
        <v>4555</v>
      </c>
    </row>
    <row r="242" spans="1:16">
      <c r="A242" s="136">
        <v>432194</v>
      </c>
      <c r="B242" s="135" t="s">
        <v>1647</v>
      </c>
      <c r="C242" s="134">
        <v>225</v>
      </c>
      <c r="D242" s="134">
        <v>750</v>
      </c>
      <c r="E242" s="141">
        <v>729.68</v>
      </c>
      <c r="F242" s="141">
        <v>2.7093333333333298</v>
      </c>
      <c r="G242" s="134">
        <v>420</v>
      </c>
      <c r="H242" s="141">
        <v>56</v>
      </c>
      <c r="I242" s="134">
        <v>347</v>
      </c>
      <c r="J242" s="141">
        <v>46.266666666666701</v>
      </c>
      <c r="K242" s="132" t="s">
        <v>4554</v>
      </c>
      <c r="L242" s="132">
        <v>753</v>
      </c>
      <c r="M242" s="132" t="s">
        <v>4553</v>
      </c>
      <c r="N242" s="132">
        <v>756</v>
      </c>
      <c r="O242" s="134" t="s">
        <v>4552</v>
      </c>
      <c r="P242" s="134" t="s">
        <v>4551</v>
      </c>
    </row>
    <row r="243" spans="1:16">
      <c r="A243" s="136">
        <v>432199</v>
      </c>
      <c r="B243" s="135" t="s">
        <v>1652</v>
      </c>
      <c r="C243" s="134">
        <v>232</v>
      </c>
      <c r="D243" s="134">
        <v>468</v>
      </c>
      <c r="E243" s="141">
        <v>441.01293103448302</v>
      </c>
      <c r="F243" s="141">
        <v>5.7664677276746197</v>
      </c>
      <c r="G243" s="134">
        <v>291</v>
      </c>
      <c r="H243" s="141">
        <v>62.179487179487197</v>
      </c>
      <c r="I243" s="134">
        <v>252</v>
      </c>
      <c r="J243" s="141">
        <v>53.846153846153797</v>
      </c>
      <c r="K243" s="132" t="s">
        <v>4550</v>
      </c>
      <c r="L243" s="132">
        <v>540</v>
      </c>
      <c r="M243" s="132" t="s">
        <v>4549</v>
      </c>
      <c r="N243" s="132">
        <v>522</v>
      </c>
      <c r="O243" s="134" t="s">
        <v>4548</v>
      </c>
      <c r="P243" s="134" t="s">
        <v>4547</v>
      </c>
    </row>
    <row r="244" spans="1:16">
      <c r="A244" s="136">
        <v>432200</v>
      </c>
      <c r="B244" s="135" t="s">
        <v>1638</v>
      </c>
      <c r="C244" s="134">
        <v>221</v>
      </c>
      <c r="D244" s="134">
        <v>1215</v>
      </c>
      <c r="E244" s="141">
        <v>1034.7556561086001</v>
      </c>
      <c r="F244" s="141">
        <v>14.8349254231607</v>
      </c>
      <c r="G244" s="134">
        <v>751</v>
      </c>
      <c r="H244" s="141">
        <v>61.810699588477398</v>
      </c>
      <c r="I244" s="134">
        <v>657</v>
      </c>
      <c r="J244" s="141">
        <v>54.074074074074097</v>
      </c>
      <c r="K244" s="132" t="s">
        <v>4546</v>
      </c>
      <c r="L244" s="132">
        <v>1308</v>
      </c>
      <c r="M244" s="132" t="s">
        <v>4545</v>
      </c>
      <c r="N244" s="132">
        <v>1296</v>
      </c>
      <c r="O244" s="134" t="s">
        <v>4544</v>
      </c>
      <c r="P244" s="134" t="s">
        <v>4543</v>
      </c>
    </row>
    <row r="245" spans="1:16">
      <c r="A245" s="136">
        <v>432204</v>
      </c>
      <c r="B245" s="135" t="s">
        <v>1652</v>
      </c>
      <c r="C245" s="134">
        <v>231</v>
      </c>
      <c r="D245" s="134">
        <v>411</v>
      </c>
      <c r="E245" s="141">
        <v>394.61038961038997</v>
      </c>
      <c r="F245" s="141">
        <v>3.9877397541631101</v>
      </c>
      <c r="G245" s="134">
        <v>278</v>
      </c>
      <c r="H245" s="141">
        <v>67.639902676399004</v>
      </c>
      <c r="I245" s="134">
        <v>246</v>
      </c>
      <c r="J245" s="141">
        <v>59.854014598540203</v>
      </c>
      <c r="K245" s="132" t="s">
        <v>4542</v>
      </c>
      <c r="L245" s="132">
        <v>420</v>
      </c>
      <c r="M245" s="132" t="s">
        <v>4541</v>
      </c>
      <c r="N245" s="132">
        <v>432</v>
      </c>
      <c r="O245" s="134" t="s">
        <v>4540</v>
      </c>
      <c r="P245" s="134" t="s">
        <v>4539</v>
      </c>
    </row>
    <row r="246" spans="1:16">
      <c r="A246" s="136">
        <v>432218</v>
      </c>
      <c r="B246" s="135" t="s">
        <v>1638</v>
      </c>
      <c r="C246" s="134">
        <v>226</v>
      </c>
      <c r="D246" s="134">
        <v>1410</v>
      </c>
      <c r="E246" s="141">
        <v>1178.77433628319</v>
      </c>
      <c r="F246" s="141">
        <v>16.398983242327201</v>
      </c>
      <c r="G246" s="134">
        <v>1059</v>
      </c>
      <c r="H246" s="141">
        <v>75.106382978723403</v>
      </c>
      <c r="I246" s="134">
        <v>785</v>
      </c>
      <c r="J246" s="141">
        <v>55.673758865248203</v>
      </c>
      <c r="K246" s="132" t="s">
        <v>4538</v>
      </c>
      <c r="L246" s="132">
        <v>1407</v>
      </c>
      <c r="M246" s="132" t="s">
        <v>4537</v>
      </c>
      <c r="N246" s="132">
        <v>1419</v>
      </c>
      <c r="O246" s="134" t="s">
        <v>4536</v>
      </c>
      <c r="P246" s="134" t="s">
        <v>4535</v>
      </c>
    </row>
    <row r="247" spans="1:16">
      <c r="A247" s="136">
        <v>432220</v>
      </c>
      <c r="B247" s="135" t="s">
        <v>1652</v>
      </c>
      <c r="C247" s="134">
        <v>162</v>
      </c>
      <c r="D247" s="134">
        <v>534</v>
      </c>
      <c r="E247" s="141">
        <v>508.07407407407402</v>
      </c>
      <c r="F247" s="141">
        <v>4.8550423082258298</v>
      </c>
      <c r="G247" s="134">
        <v>360</v>
      </c>
      <c r="H247" s="141">
        <v>67.415730337078699</v>
      </c>
      <c r="I247" s="134">
        <v>297</v>
      </c>
      <c r="J247" s="141">
        <v>55.617977528089902</v>
      </c>
      <c r="K247" s="132" t="s">
        <v>4534</v>
      </c>
      <c r="L247" s="132">
        <v>1014</v>
      </c>
      <c r="M247" s="132" t="s">
        <v>4533</v>
      </c>
      <c r="N247" s="132">
        <v>1032</v>
      </c>
      <c r="O247" s="134" t="s">
        <v>4532</v>
      </c>
      <c r="P247" s="134" t="s">
        <v>4531</v>
      </c>
    </row>
    <row r="248" spans="1:16">
      <c r="A248" s="136">
        <v>432231</v>
      </c>
      <c r="B248" s="135" t="s">
        <v>1638</v>
      </c>
      <c r="C248" s="134">
        <v>227</v>
      </c>
      <c r="D248" s="134">
        <v>1035</v>
      </c>
      <c r="E248" s="141">
        <v>907.21585903083701</v>
      </c>
      <c r="F248" s="141">
        <v>12.346293813445699</v>
      </c>
      <c r="G248" s="134">
        <v>732</v>
      </c>
      <c r="H248" s="141">
        <v>70.724637681159393</v>
      </c>
      <c r="I248" s="134">
        <v>611</v>
      </c>
      <c r="J248" s="141">
        <v>59.033816425120797</v>
      </c>
      <c r="K248" s="132" t="s">
        <v>4530</v>
      </c>
      <c r="L248" s="132">
        <v>1104</v>
      </c>
      <c r="M248" s="132" t="s">
        <v>4529</v>
      </c>
      <c r="N248" s="132">
        <v>1083</v>
      </c>
      <c r="O248" s="134" t="s">
        <v>4528</v>
      </c>
      <c r="P248" s="134" t="s">
        <v>4527</v>
      </c>
    </row>
    <row r="249" spans="1:16">
      <c r="A249" s="136">
        <v>432235</v>
      </c>
      <c r="B249" s="135" t="s">
        <v>1647</v>
      </c>
      <c r="C249" s="134">
        <v>204</v>
      </c>
      <c r="D249" s="134">
        <v>696</v>
      </c>
      <c r="E249" s="141">
        <v>631.17647058823502</v>
      </c>
      <c r="F249" s="141">
        <v>9.3137254901960809</v>
      </c>
      <c r="G249" s="134">
        <v>524</v>
      </c>
      <c r="H249" s="141">
        <v>75.287356321839098</v>
      </c>
      <c r="I249" s="134">
        <v>438</v>
      </c>
      <c r="J249" s="141">
        <v>62.931034482758598</v>
      </c>
      <c r="K249" s="132" t="s">
        <v>4526</v>
      </c>
      <c r="L249" s="132">
        <v>762</v>
      </c>
      <c r="M249" s="132" t="s">
        <v>4525</v>
      </c>
      <c r="N249" s="132">
        <v>978</v>
      </c>
      <c r="O249" s="134" t="s">
        <v>4524</v>
      </c>
      <c r="P249" s="134" t="s">
        <v>4523</v>
      </c>
    </row>
    <row r="250" spans="1:16">
      <c r="A250" s="136">
        <v>432238</v>
      </c>
      <c r="B250" s="135" t="s">
        <v>1647</v>
      </c>
      <c r="C250" s="134">
        <v>233</v>
      </c>
      <c r="D250" s="134">
        <v>762</v>
      </c>
      <c r="E250" s="141">
        <v>743.92274678111596</v>
      </c>
      <c r="F250" s="141">
        <v>2.3723429421107798</v>
      </c>
      <c r="G250" s="134">
        <v>477</v>
      </c>
      <c r="H250" s="141">
        <v>62.5984251968504</v>
      </c>
      <c r="I250" s="134">
        <v>388</v>
      </c>
      <c r="J250" s="141">
        <v>50.9186351706037</v>
      </c>
      <c r="K250" s="132" t="s">
        <v>4522</v>
      </c>
      <c r="L250" s="132">
        <v>810</v>
      </c>
      <c r="M250" s="132" t="s">
        <v>4521</v>
      </c>
      <c r="N250" s="132">
        <v>2493</v>
      </c>
      <c r="O250" s="134" t="s">
        <v>4520</v>
      </c>
      <c r="P250" s="134" t="s">
        <v>4519</v>
      </c>
    </row>
    <row r="251" spans="1:16">
      <c r="A251" s="136">
        <v>432255</v>
      </c>
      <c r="B251" s="135" t="s">
        <v>1627</v>
      </c>
      <c r="C251" s="134">
        <v>240</v>
      </c>
      <c r="D251" s="134">
        <v>2028</v>
      </c>
      <c r="E251" s="141">
        <v>1683.3</v>
      </c>
      <c r="F251" s="141">
        <v>16.9970414201183</v>
      </c>
      <c r="G251" s="134">
        <v>1856</v>
      </c>
      <c r="H251" s="141">
        <v>91.518737672583796</v>
      </c>
      <c r="I251" s="134">
        <v>1684</v>
      </c>
      <c r="J251" s="141">
        <v>83.037475345167607</v>
      </c>
      <c r="K251" s="132" t="s">
        <v>4518</v>
      </c>
      <c r="L251" s="132">
        <v>2352</v>
      </c>
      <c r="M251" s="132" t="s">
        <v>4517</v>
      </c>
      <c r="N251" s="132">
        <v>2313</v>
      </c>
      <c r="O251" s="134" t="s">
        <v>4516</v>
      </c>
      <c r="P251" s="134" t="s">
        <v>4515</v>
      </c>
    </row>
    <row r="252" spans="1:16">
      <c r="A252" s="136">
        <v>432257</v>
      </c>
      <c r="B252" s="135" t="s">
        <v>1652</v>
      </c>
      <c r="C252" s="134">
        <v>222</v>
      </c>
      <c r="D252" s="134">
        <v>375</v>
      </c>
      <c r="E252" s="141">
        <v>367.79729729729701</v>
      </c>
      <c r="F252" s="141">
        <v>1.92072072072072</v>
      </c>
      <c r="G252" s="134">
        <v>256</v>
      </c>
      <c r="H252" s="141">
        <v>68.266666666666694</v>
      </c>
      <c r="I252" s="134">
        <v>228</v>
      </c>
      <c r="J252" s="141">
        <v>60.8</v>
      </c>
      <c r="K252" s="132" t="s">
        <v>4514</v>
      </c>
      <c r="L252" s="132">
        <v>378</v>
      </c>
      <c r="M252" s="132" t="s">
        <v>4513</v>
      </c>
      <c r="N252" s="132">
        <v>375</v>
      </c>
      <c r="O252" s="134" t="s">
        <v>4512</v>
      </c>
      <c r="P252" s="134" t="s">
        <v>4511</v>
      </c>
    </row>
    <row r="253" spans="1:16" s="142" customFormat="1" ht="33" customHeight="1">
      <c r="A253" s="146" t="s">
        <v>4510</v>
      </c>
      <c r="B253" s="145" t="s">
        <v>4509</v>
      </c>
      <c r="C253" s="142">
        <v>237</v>
      </c>
      <c r="D253" s="142">
        <v>1101</v>
      </c>
      <c r="E253" s="144">
        <v>960.81012658227803</v>
      </c>
      <c r="F253" s="144">
        <v>12.7329585302199</v>
      </c>
      <c r="G253" s="142">
        <v>849</v>
      </c>
      <c r="H253" s="144">
        <v>77.111716621253393</v>
      </c>
      <c r="I253" s="142">
        <v>773</v>
      </c>
      <c r="J253" s="144">
        <v>70.208900999091696</v>
      </c>
      <c r="K253" s="143" t="s">
        <v>4508</v>
      </c>
      <c r="L253" s="143">
        <v>1482</v>
      </c>
      <c r="M253" s="143" t="s">
        <v>4507</v>
      </c>
      <c r="N253" s="143">
        <v>1917</v>
      </c>
      <c r="O253" s="142" t="s">
        <v>4506</v>
      </c>
      <c r="P253" s="142" t="s">
        <v>4505</v>
      </c>
    </row>
    <row r="254" spans="1:16">
      <c r="A254" s="136">
        <v>432264</v>
      </c>
      <c r="B254" s="135" t="s">
        <v>1647</v>
      </c>
      <c r="C254" s="134">
        <v>224</v>
      </c>
      <c r="D254" s="134">
        <v>705</v>
      </c>
      <c r="E254" s="141">
        <v>652.44642857142901</v>
      </c>
      <c r="F254" s="141">
        <v>7.4544072948328299</v>
      </c>
      <c r="G254" s="134">
        <v>558</v>
      </c>
      <c r="H254" s="141">
        <v>79.148936170212806</v>
      </c>
      <c r="I254" s="134">
        <v>438</v>
      </c>
      <c r="J254" s="141">
        <v>62.127659574468098</v>
      </c>
      <c r="K254" s="132" t="s">
        <v>4504</v>
      </c>
      <c r="L254" s="132">
        <v>702</v>
      </c>
      <c r="M254" s="132" t="s">
        <v>4503</v>
      </c>
      <c r="N254" s="132">
        <v>690</v>
      </c>
      <c r="O254" s="134" t="s">
        <v>4502</v>
      </c>
      <c r="P254" s="134" t="s">
        <v>4501</v>
      </c>
    </row>
    <row r="255" spans="1:16">
      <c r="A255" s="136">
        <v>432265</v>
      </c>
      <c r="B255" s="135" t="s">
        <v>1647</v>
      </c>
      <c r="C255" s="134">
        <v>222</v>
      </c>
      <c r="D255" s="134">
        <v>645</v>
      </c>
      <c r="E255" s="141">
        <v>614.79729729729695</v>
      </c>
      <c r="F255" s="141">
        <v>4.6825895663104999</v>
      </c>
      <c r="G255" s="134">
        <v>492</v>
      </c>
      <c r="H255" s="141">
        <v>76.279069767441896</v>
      </c>
      <c r="I255" s="134">
        <v>429</v>
      </c>
      <c r="J255" s="141">
        <v>66.511627906976699</v>
      </c>
      <c r="K255" s="132" t="s">
        <v>4500</v>
      </c>
      <c r="L255" s="132">
        <v>753</v>
      </c>
      <c r="M255" s="132" t="s">
        <v>4499</v>
      </c>
      <c r="N255" s="132">
        <v>732</v>
      </c>
      <c r="O255" s="134" t="s">
        <v>993</v>
      </c>
      <c r="P255" s="134" t="s">
        <v>4498</v>
      </c>
    </row>
    <row r="256" spans="1:16">
      <c r="A256" s="136">
        <v>432267</v>
      </c>
      <c r="B256" s="135" t="s">
        <v>1647</v>
      </c>
      <c r="C256" s="134">
        <v>226</v>
      </c>
      <c r="D256" s="134">
        <v>849</v>
      </c>
      <c r="E256" s="141">
        <v>789.83628318584101</v>
      </c>
      <c r="F256" s="141">
        <v>6.9686356671565699</v>
      </c>
      <c r="G256" s="134">
        <v>646</v>
      </c>
      <c r="H256" s="141">
        <v>76.089517078916401</v>
      </c>
      <c r="I256" s="134">
        <v>542</v>
      </c>
      <c r="J256" s="141">
        <v>63.839811542991797</v>
      </c>
      <c r="K256" s="132" t="s">
        <v>4497</v>
      </c>
      <c r="L256" s="132">
        <v>1200</v>
      </c>
      <c r="M256" s="132" t="s">
        <v>4496</v>
      </c>
      <c r="N256" s="132">
        <v>1185</v>
      </c>
      <c r="O256" s="134" t="s">
        <v>4495</v>
      </c>
      <c r="P256" s="134" t="s">
        <v>4494</v>
      </c>
    </row>
    <row r="257" spans="1:16">
      <c r="A257" s="136">
        <v>432269</v>
      </c>
      <c r="B257" s="135" t="s">
        <v>1638</v>
      </c>
      <c r="C257" s="134">
        <v>220</v>
      </c>
      <c r="D257" s="134">
        <v>846</v>
      </c>
      <c r="E257" s="141">
        <v>779.12727272727295</v>
      </c>
      <c r="F257" s="141">
        <v>7.9045776918117303</v>
      </c>
      <c r="G257" s="134">
        <v>490</v>
      </c>
      <c r="H257" s="141">
        <v>57.919621749409004</v>
      </c>
      <c r="I257" s="134">
        <v>401</v>
      </c>
      <c r="J257" s="141">
        <v>47.399527186761198</v>
      </c>
      <c r="K257" s="132" t="s">
        <v>4493</v>
      </c>
      <c r="L257" s="132">
        <v>972</v>
      </c>
      <c r="M257" s="132" t="s">
        <v>4492</v>
      </c>
      <c r="N257" s="132">
        <v>981</v>
      </c>
      <c r="O257" s="134" t="s">
        <v>4491</v>
      </c>
      <c r="P257" s="134" t="s">
        <v>4490</v>
      </c>
    </row>
    <row r="258" spans="1:16">
      <c r="A258" s="136">
        <v>432275</v>
      </c>
      <c r="B258" s="135" t="s">
        <v>1647</v>
      </c>
      <c r="C258" s="134">
        <v>214</v>
      </c>
      <c r="D258" s="134">
        <v>1032</v>
      </c>
      <c r="E258" s="141">
        <v>883.317757009346</v>
      </c>
      <c r="F258" s="141">
        <v>14.407194088241701</v>
      </c>
      <c r="G258" s="134">
        <v>808</v>
      </c>
      <c r="H258" s="141">
        <v>78.2945736434108</v>
      </c>
      <c r="I258" s="134">
        <v>690</v>
      </c>
      <c r="J258" s="141">
        <v>66.860465116279101</v>
      </c>
      <c r="K258" s="132" t="s">
        <v>4489</v>
      </c>
      <c r="L258" s="132">
        <v>1272</v>
      </c>
      <c r="M258" s="132" t="s">
        <v>4488</v>
      </c>
      <c r="N258" s="132">
        <v>1278</v>
      </c>
      <c r="O258" s="134" t="s">
        <v>4487</v>
      </c>
      <c r="P258" s="134" t="s">
        <v>4486</v>
      </c>
    </row>
    <row r="259" spans="1:16">
      <c r="A259" s="136">
        <v>432294</v>
      </c>
      <c r="B259" s="135" t="s">
        <v>1652</v>
      </c>
      <c r="C259" s="134">
        <v>177</v>
      </c>
      <c r="D259" s="134">
        <v>1257</v>
      </c>
      <c r="E259" s="141">
        <v>1067.4689265536699</v>
      </c>
      <c r="F259" s="141">
        <v>15.078048802412701</v>
      </c>
      <c r="G259" s="134">
        <v>820</v>
      </c>
      <c r="H259" s="141">
        <v>65.234685759745403</v>
      </c>
      <c r="I259" s="134">
        <v>731</v>
      </c>
      <c r="J259" s="141">
        <v>58.154335719968202</v>
      </c>
      <c r="K259" s="132" t="s">
        <v>4485</v>
      </c>
      <c r="L259" s="132">
        <v>1608</v>
      </c>
      <c r="M259" s="132" t="s">
        <v>4484</v>
      </c>
      <c r="N259" s="132">
        <v>1650</v>
      </c>
      <c r="O259" s="134" t="s">
        <v>993</v>
      </c>
      <c r="P259" s="134" t="s">
        <v>4483</v>
      </c>
    </row>
    <row r="260" spans="1:16">
      <c r="A260" s="136">
        <v>432298</v>
      </c>
      <c r="B260" s="135" t="s">
        <v>1638</v>
      </c>
      <c r="C260" s="134">
        <v>229</v>
      </c>
      <c r="D260" s="134">
        <v>903</v>
      </c>
      <c r="E260" s="141">
        <v>844.00873362445395</v>
      </c>
      <c r="F260" s="141">
        <v>6.5328091224303302</v>
      </c>
      <c r="G260" s="134">
        <v>636</v>
      </c>
      <c r="H260" s="141">
        <v>70.4318936877076</v>
      </c>
      <c r="I260" s="134">
        <v>546</v>
      </c>
      <c r="J260" s="141">
        <v>60.465116279069797</v>
      </c>
      <c r="K260" s="132" t="s">
        <v>4482</v>
      </c>
      <c r="L260" s="132">
        <v>924</v>
      </c>
      <c r="M260" s="132" t="s">
        <v>4481</v>
      </c>
      <c r="N260" s="132">
        <v>891</v>
      </c>
      <c r="O260" s="134" t="s">
        <v>4480</v>
      </c>
      <c r="P260" s="134" t="s">
        <v>4479</v>
      </c>
    </row>
    <row r="261" spans="1:16">
      <c r="A261" s="136">
        <v>432320</v>
      </c>
      <c r="B261" s="135" t="s">
        <v>1652</v>
      </c>
      <c r="C261" s="134">
        <v>176</v>
      </c>
      <c r="D261" s="134">
        <v>729</v>
      </c>
      <c r="E261" s="141">
        <v>643.38068181818198</v>
      </c>
      <c r="F261" s="141">
        <v>11.7447624392069</v>
      </c>
      <c r="G261" s="134">
        <v>503</v>
      </c>
      <c r="H261" s="141">
        <v>68.998628257887503</v>
      </c>
      <c r="I261" s="134">
        <v>443</v>
      </c>
      <c r="J261" s="141">
        <v>60.768175582990402</v>
      </c>
      <c r="K261" s="132" t="s">
        <v>4478</v>
      </c>
      <c r="L261" s="132">
        <v>741</v>
      </c>
      <c r="M261" s="132" t="s">
        <v>4477</v>
      </c>
      <c r="N261" s="132">
        <v>525</v>
      </c>
      <c r="O261" s="134" t="s">
        <v>4476</v>
      </c>
      <c r="P261" s="134" t="s">
        <v>4475</v>
      </c>
    </row>
    <row r="262" spans="1:16">
      <c r="A262" s="136">
        <v>432321</v>
      </c>
      <c r="B262" s="135" t="s">
        <v>1652</v>
      </c>
      <c r="C262" s="134">
        <v>229</v>
      </c>
      <c r="D262" s="134">
        <v>345</v>
      </c>
      <c r="E262" s="141">
        <v>343.192139737991</v>
      </c>
      <c r="F262" s="141">
        <v>0.52401746724890796</v>
      </c>
      <c r="G262" s="134">
        <v>258</v>
      </c>
      <c r="H262" s="141">
        <v>74.7826086956522</v>
      </c>
      <c r="I262" s="134">
        <v>226</v>
      </c>
      <c r="J262" s="141">
        <v>65.507246376811594</v>
      </c>
      <c r="K262" s="132" t="s">
        <v>4474</v>
      </c>
      <c r="L262" s="132">
        <v>435</v>
      </c>
      <c r="M262" s="132" t="s">
        <v>4473</v>
      </c>
      <c r="N262" s="132">
        <v>459</v>
      </c>
      <c r="O262" s="134" t="s">
        <v>4472</v>
      </c>
      <c r="P262" s="134" t="s">
        <v>4471</v>
      </c>
    </row>
    <row r="263" spans="1:16">
      <c r="A263" s="136">
        <v>432324</v>
      </c>
      <c r="B263" s="135" t="s">
        <v>1647</v>
      </c>
      <c r="C263" s="134">
        <v>232</v>
      </c>
      <c r="D263" s="134">
        <v>822</v>
      </c>
      <c r="E263" s="141">
        <v>773.23706896551698</v>
      </c>
      <c r="F263" s="141">
        <v>5.93223005285678</v>
      </c>
      <c r="G263" s="134">
        <v>534</v>
      </c>
      <c r="H263" s="141">
        <v>64.963503649635001</v>
      </c>
      <c r="I263" s="134">
        <v>440</v>
      </c>
      <c r="J263" s="141">
        <v>53.527980535279802</v>
      </c>
      <c r="K263" s="132" t="s">
        <v>4470</v>
      </c>
      <c r="L263" s="132">
        <v>831</v>
      </c>
      <c r="M263" s="132" t="s">
        <v>4469</v>
      </c>
      <c r="N263" s="132">
        <v>561</v>
      </c>
      <c r="O263" s="134" t="s">
        <v>4468</v>
      </c>
      <c r="P263" s="134" t="s">
        <v>4467</v>
      </c>
    </row>
    <row r="264" spans="1:16">
      <c r="A264" s="136">
        <v>432325</v>
      </c>
      <c r="B264" s="135" t="s">
        <v>1647</v>
      </c>
      <c r="C264" s="134">
        <v>223</v>
      </c>
      <c r="D264" s="134">
        <v>657</v>
      </c>
      <c r="E264" s="141">
        <v>631.03587443946196</v>
      </c>
      <c r="F264" s="141">
        <v>3.9519216987120398</v>
      </c>
      <c r="G264" s="134">
        <v>411</v>
      </c>
      <c r="H264" s="141">
        <v>62.557077625570798</v>
      </c>
      <c r="I264" s="134">
        <v>346</v>
      </c>
      <c r="J264" s="141">
        <v>52.663622526636203</v>
      </c>
      <c r="K264" s="132" t="s">
        <v>4466</v>
      </c>
      <c r="L264" s="132">
        <v>825</v>
      </c>
      <c r="M264" s="132" t="s">
        <v>4465</v>
      </c>
      <c r="N264" s="132">
        <v>798</v>
      </c>
      <c r="O264" s="134" t="s">
        <v>4464</v>
      </c>
      <c r="P264" s="134" t="s">
        <v>4463</v>
      </c>
    </row>
    <row r="265" spans="1:16">
      <c r="A265" s="136">
        <v>432341</v>
      </c>
      <c r="B265" s="135" t="s">
        <v>1638</v>
      </c>
      <c r="C265" s="134">
        <v>233</v>
      </c>
      <c r="D265" s="134">
        <v>960</v>
      </c>
      <c r="E265" s="141">
        <v>908.15021459227501</v>
      </c>
      <c r="F265" s="141">
        <v>5.4010193133047197</v>
      </c>
      <c r="G265" s="134">
        <v>654</v>
      </c>
      <c r="H265" s="141">
        <v>68.125</v>
      </c>
      <c r="I265" s="134">
        <v>590</v>
      </c>
      <c r="J265" s="141">
        <v>61.4583333333333</v>
      </c>
      <c r="K265" s="132" t="s">
        <v>4462</v>
      </c>
      <c r="L265" s="132">
        <v>975</v>
      </c>
      <c r="M265" s="132" t="s">
        <v>4461</v>
      </c>
      <c r="N265" s="132">
        <v>978</v>
      </c>
      <c r="O265" s="134" t="s">
        <v>4460</v>
      </c>
      <c r="P265" s="134" t="s">
        <v>4459</v>
      </c>
    </row>
    <row r="266" spans="1:16">
      <c r="A266" s="136">
        <v>432346</v>
      </c>
      <c r="B266" s="135" t="s">
        <v>1652</v>
      </c>
      <c r="C266" s="134">
        <v>219</v>
      </c>
      <c r="D266" s="134">
        <v>456</v>
      </c>
      <c r="E266" s="141">
        <v>446.835616438356</v>
      </c>
      <c r="F266" s="141">
        <v>2.0097332372026</v>
      </c>
      <c r="G266" s="134">
        <v>309</v>
      </c>
      <c r="H266" s="141">
        <v>67.763157894736807</v>
      </c>
      <c r="I266" s="134">
        <v>272</v>
      </c>
      <c r="J266" s="141">
        <v>59.649122807017498</v>
      </c>
      <c r="K266" s="132" t="s">
        <v>4458</v>
      </c>
      <c r="L266" s="132">
        <v>909</v>
      </c>
      <c r="M266" s="132" t="s">
        <v>4457</v>
      </c>
      <c r="N266" s="132">
        <v>948</v>
      </c>
      <c r="O266" s="134" t="s">
        <v>4456</v>
      </c>
      <c r="P266" s="134" t="s">
        <v>4455</v>
      </c>
    </row>
    <row r="267" spans="1:16">
      <c r="A267" s="136">
        <v>432359</v>
      </c>
      <c r="B267" s="135" t="s">
        <v>1652</v>
      </c>
      <c r="C267" s="134">
        <v>225</v>
      </c>
      <c r="D267" s="134">
        <v>483</v>
      </c>
      <c r="E267" s="141">
        <v>475.65333333333302</v>
      </c>
      <c r="F267" s="141">
        <v>1.5210489993098699</v>
      </c>
      <c r="G267" s="134">
        <v>241</v>
      </c>
      <c r="H267" s="141">
        <v>49.8964803312629</v>
      </c>
      <c r="I267" s="134">
        <v>202</v>
      </c>
      <c r="J267" s="141">
        <v>41.821946169772303</v>
      </c>
      <c r="K267" s="132" t="s">
        <v>4454</v>
      </c>
      <c r="L267" s="132">
        <v>558</v>
      </c>
      <c r="M267" s="132" t="s">
        <v>4453</v>
      </c>
      <c r="N267" s="132">
        <v>558</v>
      </c>
      <c r="O267" s="134" t="s">
        <v>4452</v>
      </c>
      <c r="P267" s="134" t="s">
        <v>4451</v>
      </c>
    </row>
    <row r="268" spans="1:16">
      <c r="A268" s="136">
        <v>432361</v>
      </c>
      <c r="B268" s="135" t="s">
        <v>1647</v>
      </c>
      <c r="C268" s="134">
        <v>238</v>
      </c>
      <c r="D268" s="134">
        <v>807</v>
      </c>
      <c r="E268" s="141">
        <v>769.82773109243703</v>
      </c>
      <c r="F268" s="141">
        <v>4.6062291087438698</v>
      </c>
      <c r="G268" s="134">
        <v>503</v>
      </c>
      <c r="H268" s="141">
        <v>62.3296158612144</v>
      </c>
      <c r="I268" s="134">
        <v>417</v>
      </c>
      <c r="J268" s="141">
        <v>51.6728624535316</v>
      </c>
      <c r="K268" s="132" t="s">
        <v>4450</v>
      </c>
      <c r="L268" s="132">
        <v>930</v>
      </c>
      <c r="M268" s="132" t="s">
        <v>4449</v>
      </c>
      <c r="N268" s="132">
        <v>930</v>
      </c>
      <c r="O268" s="134" t="s">
        <v>4448</v>
      </c>
      <c r="P268" s="134" t="s">
        <v>4447</v>
      </c>
    </row>
    <row r="269" spans="1:16">
      <c r="A269" s="136">
        <v>432365</v>
      </c>
      <c r="B269" s="135" t="s">
        <v>1647</v>
      </c>
      <c r="C269" s="134">
        <v>232</v>
      </c>
      <c r="D269" s="134">
        <v>1267</v>
      </c>
      <c r="E269" s="141">
        <v>1023.56896551724</v>
      </c>
      <c r="F269" s="141">
        <v>19.213183463516899</v>
      </c>
      <c r="G269" s="134">
        <v>1071</v>
      </c>
      <c r="H269" s="141">
        <v>84.530386740331494</v>
      </c>
      <c r="I269" s="134">
        <v>931</v>
      </c>
      <c r="J269" s="141">
        <v>73.480662983425404</v>
      </c>
      <c r="K269" s="132" t="s">
        <v>4446</v>
      </c>
      <c r="L269" s="132">
        <v>1539</v>
      </c>
      <c r="M269" s="132" t="s">
        <v>4445</v>
      </c>
      <c r="N269" s="132">
        <v>1794</v>
      </c>
      <c r="O269" s="134" t="s">
        <v>4444</v>
      </c>
      <c r="P269" s="134" t="s">
        <v>4443</v>
      </c>
    </row>
    <row r="270" spans="1:16">
      <c r="A270" s="136">
        <v>432368</v>
      </c>
      <c r="B270" s="135" t="s">
        <v>1652</v>
      </c>
      <c r="C270" s="134">
        <v>191</v>
      </c>
      <c r="D270" s="134">
        <v>834</v>
      </c>
      <c r="E270" s="141">
        <v>698.05759162303696</v>
      </c>
      <c r="F270" s="141">
        <v>16.3000489660628</v>
      </c>
      <c r="G270" s="134">
        <v>754</v>
      </c>
      <c r="H270" s="141">
        <v>90.407673860911302</v>
      </c>
      <c r="I270" s="134">
        <v>700</v>
      </c>
      <c r="J270" s="141">
        <v>83.932853717026404</v>
      </c>
      <c r="K270" s="132" t="s">
        <v>4442</v>
      </c>
      <c r="L270" s="132">
        <v>756</v>
      </c>
      <c r="M270" s="132" t="s">
        <v>4441</v>
      </c>
      <c r="N270" s="132">
        <v>747</v>
      </c>
      <c r="O270" s="134" t="s">
        <v>4440</v>
      </c>
      <c r="P270" s="134" t="s">
        <v>4439</v>
      </c>
    </row>
    <row r="271" spans="1:16">
      <c r="A271" s="136">
        <v>432370</v>
      </c>
      <c r="B271" s="135" t="s">
        <v>1652</v>
      </c>
      <c r="C271" s="134">
        <v>182</v>
      </c>
      <c r="D271" s="134">
        <v>1089</v>
      </c>
      <c r="E271" s="141">
        <v>951.21428571428601</v>
      </c>
      <c r="F271" s="141">
        <v>12.652499016135399</v>
      </c>
      <c r="G271" s="134">
        <v>728</v>
      </c>
      <c r="H271" s="141">
        <v>66.850321395775893</v>
      </c>
      <c r="I271" s="134">
        <v>621</v>
      </c>
      <c r="J271" s="141">
        <v>57.0247933884297</v>
      </c>
      <c r="K271" s="132" t="s">
        <v>4438</v>
      </c>
      <c r="L271" s="132">
        <v>1257</v>
      </c>
      <c r="M271" s="132" t="s">
        <v>4437</v>
      </c>
      <c r="N271" s="132">
        <v>1284</v>
      </c>
      <c r="O271" s="134" t="s">
        <v>4436</v>
      </c>
      <c r="P271" s="134" t="s">
        <v>4435</v>
      </c>
    </row>
    <row r="272" spans="1:16">
      <c r="A272" s="136">
        <v>432392</v>
      </c>
      <c r="B272" s="135" t="s">
        <v>1638</v>
      </c>
      <c r="C272" s="134">
        <v>231</v>
      </c>
      <c r="D272" s="134">
        <v>1128</v>
      </c>
      <c r="E272" s="141">
        <v>973.80519480519501</v>
      </c>
      <c r="F272" s="141">
        <v>13.669752233582001</v>
      </c>
      <c r="G272" s="134">
        <v>977</v>
      </c>
      <c r="H272" s="141">
        <v>86.613475177305006</v>
      </c>
      <c r="I272" s="134">
        <v>889</v>
      </c>
      <c r="J272" s="141">
        <v>78.812056737588605</v>
      </c>
      <c r="K272" s="132" t="s">
        <v>4434</v>
      </c>
      <c r="L272" s="132">
        <v>1149</v>
      </c>
      <c r="M272" s="132" t="s">
        <v>4433</v>
      </c>
      <c r="N272" s="132">
        <v>1131</v>
      </c>
      <c r="O272" s="134" t="s">
        <v>4432</v>
      </c>
      <c r="P272" s="134" t="s">
        <v>4431</v>
      </c>
    </row>
    <row r="273" spans="1:16">
      <c r="A273" s="136">
        <v>432393</v>
      </c>
      <c r="B273" s="135" t="s">
        <v>1652</v>
      </c>
      <c r="C273" s="134">
        <v>210</v>
      </c>
      <c r="D273" s="134">
        <v>645</v>
      </c>
      <c r="E273" s="141">
        <v>593.9</v>
      </c>
      <c r="F273" s="141">
        <v>7.9224806201550404</v>
      </c>
      <c r="G273" s="134">
        <v>456</v>
      </c>
      <c r="H273" s="141">
        <v>70.697674418604606</v>
      </c>
      <c r="I273" s="134">
        <v>385</v>
      </c>
      <c r="J273" s="141">
        <v>59.689922480620098</v>
      </c>
      <c r="K273" s="132" t="s">
        <v>4430</v>
      </c>
      <c r="L273" s="132">
        <v>879</v>
      </c>
      <c r="M273" s="132" t="s">
        <v>4429</v>
      </c>
      <c r="N273" s="132">
        <v>918</v>
      </c>
      <c r="O273" s="134" t="s">
        <v>4428</v>
      </c>
      <c r="P273" s="134" t="s">
        <v>4427</v>
      </c>
    </row>
    <row r="274" spans="1:16">
      <c r="A274" s="136">
        <v>432397</v>
      </c>
      <c r="B274" s="135" t="s">
        <v>1647</v>
      </c>
      <c r="C274" s="134">
        <v>239</v>
      </c>
      <c r="D274" s="134">
        <v>681</v>
      </c>
      <c r="E274" s="141">
        <v>654.02510460251096</v>
      </c>
      <c r="F274" s="141">
        <v>3.9610712771643999</v>
      </c>
      <c r="G274" s="134">
        <v>469</v>
      </c>
      <c r="H274" s="141">
        <v>68.869309838472802</v>
      </c>
      <c r="I274" s="134">
        <v>411</v>
      </c>
      <c r="J274" s="141">
        <v>60.352422907489</v>
      </c>
      <c r="K274" s="132" t="s">
        <v>4426</v>
      </c>
      <c r="L274" s="132">
        <v>843</v>
      </c>
      <c r="M274" s="132" t="s">
        <v>4425</v>
      </c>
      <c r="N274" s="132">
        <v>876</v>
      </c>
      <c r="O274" s="134" t="s">
        <v>4424</v>
      </c>
      <c r="P274" s="134" t="s">
        <v>4423</v>
      </c>
    </row>
    <row r="275" spans="1:16">
      <c r="A275" s="136">
        <v>432402</v>
      </c>
      <c r="B275" s="135" t="s">
        <v>1652</v>
      </c>
      <c r="C275" s="134">
        <v>208</v>
      </c>
      <c r="D275" s="134">
        <v>519</v>
      </c>
      <c r="E275" s="141">
        <v>473.94230769230802</v>
      </c>
      <c r="F275" s="141">
        <v>8.6816362827923506</v>
      </c>
      <c r="G275" s="134">
        <v>394</v>
      </c>
      <c r="H275" s="141">
        <v>75.915221579961496</v>
      </c>
      <c r="I275" s="134">
        <v>350</v>
      </c>
      <c r="J275" s="141">
        <v>67.437379576107901</v>
      </c>
      <c r="K275" s="132" t="s">
        <v>4422</v>
      </c>
      <c r="L275" s="132">
        <v>627</v>
      </c>
      <c r="M275" s="132" t="s">
        <v>4421</v>
      </c>
      <c r="N275" s="132">
        <v>630</v>
      </c>
      <c r="O275" s="134" t="s">
        <v>4420</v>
      </c>
      <c r="P275" s="134" t="s">
        <v>4419</v>
      </c>
    </row>
    <row r="276" spans="1:16">
      <c r="A276" s="136">
        <v>432404</v>
      </c>
      <c r="B276" s="135" t="s">
        <v>1652</v>
      </c>
      <c r="C276" s="134">
        <v>193</v>
      </c>
      <c r="D276" s="134">
        <v>600</v>
      </c>
      <c r="E276" s="141">
        <v>558.94818652849699</v>
      </c>
      <c r="F276" s="141">
        <v>6.8419689119170997</v>
      </c>
      <c r="G276" s="134">
        <v>482</v>
      </c>
      <c r="H276" s="141">
        <v>80.3333333333333</v>
      </c>
      <c r="I276" s="134">
        <v>425</v>
      </c>
      <c r="J276" s="141">
        <v>70.8333333333333</v>
      </c>
      <c r="K276" s="132" t="s">
        <v>4418</v>
      </c>
      <c r="L276" s="132">
        <v>639</v>
      </c>
      <c r="M276" s="132" t="s">
        <v>4417</v>
      </c>
      <c r="N276" s="132">
        <v>609</v>
      </c>
      <c r="O276" s="134" t="s">
        <v>4416</v>
      </c>
      <c r="P276" s="134" t="s">
        <v>4415</v>
      </c>
    </row>
    <row r="277" spans="1:16">
      <c r="A277" s="136">
        <v>432408</v>
      </c>
      <c r="B277" s="135" t="s">
        <v>1652</v>
      </c>
      <c r="C277" s="134">
        <v>212</v>
      </c>
      <c r="D277" s="134">
        <v>435</v>
      </c>
      <c r="E277" s="141">
        <v>423.04245283018901</v>
      </c>
      <c r="F277" s="141">
        <v>2.7488614183474298</v>
      </c>
      <c r="G277" s="134">
        <v>295</v>
      </c>
      <c r="H277" s="141">
        <v>67.816091954022994</v>
      </c>
      <c r="I277" s="134">
        <v>247</v>
      </c>
      <c r="J277" s="141">
        <v>56.781609195402297</v>
      </c>
      <c r="K277" s="132" t="s">
        <v>4414</v>
      </c>
      <c r="L277" s="132">
        <v>537</v>
      </c>
      <c r="M277" s="132" t="s">
        <v>4413</v>
      </c>
      <c r="N277" s="132">
        <v>3795</v>
      </c>
      <c r="O277" s="134" t="s">
        <v>4412</v>
      </c>
      <c r="P277" s="134" t="s">
        <v>4411</v>
      </c>
    </row>
    <row r="278" spans="1:16">
      <c r="A278" s="136">
        <v>432434</v>
      </c>
      <c r="B278" s="135" t="s">
        <v>1652</v>
      </c>
      <c r="C278" s="134">
        <v>226</v>
      </c>
      <c r="D278" s="134">
        <v>381</v>
      </c>
      <c r="E278" s="141">
        <v>379.08849557522097</v>
      </c>
      <c r="F278" s="141">
        <v>0.50170719810466202</v>
      </c>
      <c r="G278" s="134">
        <v>230</v>
      </c>
      <c r="H278" s="141">
        <v>60.3674540682415</v>
      </c>
      <c r="I278" s="134">
        <v>185</v>
      </c>
      <c r="J278" s="141">
        <v>48.556430446194199</v>
      </c>
      <c r="K278" s="132" t="s">
        <v>4410</v>
      </c>
      <c r="L278" s="132">
        <v>384</v>
      </c>
      <c r="M278" s="132" t="s">
        <v>993</v>
      </c>
      <c r="N278" s="132" t="s">
        <v>993</v>
      </c>
      <c r="O278" s="134" t="s">
        <v>4409</v>
      </c>
      <c r="P278" s="134" t="s">
        <v>4408</v>
      </c>
    </row>
    <row r="279" spans="1:16">
      <c r="A279" s="136">
        <v>432441</v>
      </c>
      <c r="B279" s="135" t="s">
        <v>1652</v>
      </c>
      <c r="C279" s="134">
        <v>224</v>
      </c>
      <c r="D279" s="134">
        <v>507</v>
      </c>
      <c r="E279" s="141">
        <v>495.80357142857099</v>
      </c>
      <c r="F279" s="141">
        <v>2.2083685545224001</v>
      </c>
      <c r="G279" s="134">
        <v>390</v>
      </c>
      <c r="H279" s="141">
        <v>76.923076923076906</v>
      </c>
      <c r="I279" s="134">
        <v>316</v>
      </c>
      <c r="J279" s="141">
        <v>62.327416173570001</v>
      </c>
      <c r="K279" s="132" t="s">
        <v>4407</v>
      </c>
      <c r="L279" s="132">
        <v>687</v>
      </c>
      <c r="M279" s="132" t="s">
        <v>4406</v>
      </c>
      <c r="N279" s="132">
        <v>708</v>
      </c>
      <c r="O279" s="134" t="s">
        <v>4405</v>
      </c>
      <c r="P279" s="134" t="s">
        <v>3956</v>
      </c>
    </row>
    <row r="280" spans="1:16">
      <c r="A280" s="136">
        <v>432442</v>
      </c>
      <c r="B280" s="135" t="s">
        <v>1652</v>
      </c>
      <c r="C280" s="134">
        <v>197</v>
      </c>
      <c r="D280" s="134">
        <v>846</v>
      </c>
      <c r="E280" s="141">
        <v>667.37055837563503</v>
      </c>
      <c r="F280" s="141">
        <v>21.114591208553801</v>
      </c>
      <c r="G280" s="134">
        <v>573</v>
      </c>
      <c r="H280" s="141">
        <v>67.730496453900699</v>
      </c>
      <c r="I280" s="134">
        <v>469</v>
      </c>
      <c r="J280" s="141">
        <v>55.437352245862897</v>
      </c>
      <c r="K280" s="132" t="s">
        <v>4404</v>
      </c>
      <c r="L280" s="132">
        <v>960</v>
      </c>
      <c r="M280" s="132" t="s">
        <v>4403</v>
      </c>
      <c r="N280" s="132">
        <v>909</v>
      </c>
      <c r="O280" s="134" t="s">
        <v>4402</v>
      </c>
      <c r="P280" s="134" t="s">
        <v>4401</v>
      </c>
    </row>
    <row r="281" spans="1:16">
      <c r="A281" s="136">
        <v>432461</v>
      </c>
      <c r="B281" s="135" t="s">
        <v>1652</v>
      </c>
      <c r="C281" s="134">
        <v>203</v>
      </c>
      <c r="D281" s="134">
        <v>396</v>
      </c>
      <c r="E281" s="141">
        <v>391.13793103448302</v>
      </c>
      <c r="F281" s="141">
        <v>1.22779519331243</v>
      </c>
      <c r="G281" s="134">
        <v>348</v>
      </c>
      <c r="H281" s="141">
        <v>87.878787878787904</v>
      </c>
      <c r="I281" s="134">
        <v>308</v>
      </c>
      <c r="J281" s="141">
        <v>77.7777777777778</v>
      </c>
      <c r="K281" s="132" t="s">
        <v>4400</v>
      </c>
      <c r="L281" s="132">
        <v>636</v>
      </c>
      <c r="M281" s="132" t="s">
        <v>4399</v>
      </c>
      <c r="N281" s="132">
        <v>711</v>
      </c>
      <c r="O281" s="134" t="s">
        <v>4398</v>
      </c>
      <c r="P281" s="134" t="s">
        <v>994</v>
      </c>
    </row>
    <row r="282" spans="1:16">
      <c r="A282" s="136">
        <v>432464</v>
      </c>
      <c r="B282" s="135" t="s">
        <v>1627</v>
      </c>
      <c r="C282" s="134">
        <v>236</v>
      </c>
      <c r="D282" s="134">
        <v>1911</v>
      </c>
      <c r="E282" s="141">
        <v>1724.7584745762699</v>
      </c>
      <c r="F282" s="141">
        <v>9.7457627118644101</v>
      </c>
      <c r="G282" s="134">
        <v>1492</v>
      </c>
      <c r="H282" s="141">
        <v>78.074306645735206</v>
      </c>
      <c r="I282" s="134">
        <v>1243</v>
      </c>
      <c r="J282" s="141">
        <v>65.044479330193596</v>
      </c>
      <c r="K282" s="132" t="s">
        <v>4397</v>
      </c>
      <c r="L282" s="132">
        <v>2013</v>
      </c>
      <c r="M282" s="132" t="s">
        <v>4396</v>
      </c>
      <c r="N282" s="132">
        <v>2013</v>
      </c>
      <c r="O282" s="134" t="s">
        <v>4395</v>
      </c>
      <c r="P282" s="134" t="s">
        <v>4394</v>
      </c>
    </row>
    <row r="283" spans="1:16">
      <c r="A283" s="136">
        <v>432466</v>
      </c>
      <c r="B283" s="135" t="s">
        <v>1652</v>
      </c>
      <c r="C283" s="134">
        <v>227</v>
      </c>
      <c r="D283" s="134">
        <v>423</v>
      </c>
      <c r="E283" s="141">
        <v>422.656387665198</v>
      </c>
      <c r="F283" s="141">
        <v>8.1232230449589105E-2</v>
      </c>
      <c r="G283" s="134">
        <v>193</v>
      </c>
      <c r="H283" s="141">
        <v>45.626477541371202</v>
      </c>
      <c r="I283" s="134">
        <v>169</v>
      </c>
      <c r="J283" s="141">
        <v>39.952718676122899</v>
      </c>
      <c r="K283" s="132" t="s">
        <v>4393</v>
      </c>
      <c r="L283" s="132">
        <v>432</v>
      </c>
      <c r="M283" s="132" t="s">
        <v>4392</v>
      </c>
      <c r="N283" s="132">
        <v>432</v>
      </c>
      <c r="O283" s="134" t="s">
        <v>4391</v>
      </c>
      <c r="P283" s="134" t="s">
        <v>4390</v>
      </c>
    </row>
    <row r="284" spans="1:16">
      <c r="A284" s="136">
        <v>432467</v>
      </c>
      <c r="B284" s="135" t="s">
        <v>1652</v>
      </c>
      <c r="C284" s="134">
        <v>210</v>
      </c>
      <c r="D284" s="134">
        <v>783</v>
      </c>
      <c r="E284" s="141">
        <v>669.2</v>
      </c>
      <c r="F284" s="141">
        <v>14.5338441890166</v>
      </c>
      <c r="G284" s="134">
        <v>583</v>
      </c>
      <c r="H284" s="141">
        <v>74.457215836526203</v>
      </c>
      <c r="I284" s="134">
        <v>495</v>
      </c>
      <c r="J284" s="141">
        <v>63.218390804597703</v>
      </c>
      <c r="K284" s="132" t="s">
        <v>4389</v>
      </c>
      <c r="L284" s="132">
        <v>1008</v>
      </c>
      <c r="M284" s="132" t="s">
        <v>4388</v>
      </c>
      <c r="N284" s="132">
        <v>846</v>
      </c>
      <c r="O284" s="134" t="s">
        <v>4387</v>
      </c>
      <c r="P284" s="134" t="s">
        <v>4386</v>
      </c>
    </row>
    <row r="285" spans="1:16">
      <c r="A285" s="136">
        <v>432472</v>
      </c>
      <c r="B285" s="135" t="s">
        <v>1647</v>
      </c>
      <c r="C285" s="134">
        <v>221</v>
      </c>
      <c r="D285" s="134">
        <v>927</v>
      </c>
      <c r="E285" s="141">
        <v>846.17647058823502</v>
      </c>
      <c r="F285" s="141">
        <v>8.7188273367599507</v>
      </c>
      <c r="G285" s="134">
        <v>729</v>
      </c>
      <c r="H285" s="141">
        <v>78.640776699029104</v>
      </c>
      <c r="I285" s="134">
        <v>612</v>
      </c>
      <c r="J285" s="141">
        <v>66.019417475728204</v>
      </c>
      <c r="K285" s="132" t="s">
        <v>4385</v>
      </c>
      <c r="L285" s="132">
        <v>1125</v>
      </c>
      <c r="M285" s="132" t="s">
        <v>4384</v>
      </c>
      <c r="N285" s="132">
        <v>1104</v>
      </c>
      <c r="O285" s="134" t="s">
        <v>4383</v>
      </c>
      <c r="P285" s="134" t="s">
        <v>4382</v>
      </c>
    </row>
    <row r="286" spans="1:16">
      <c r="A286" s="136">
        <v>432475</v>
      </c>
      <c r="B286" s="135" t="s">
        <v>1638</v>
      </c>
      <c r="C286" s="134">
        <v>232</v>
      </c>
      <c r="D286" s="134">
        <v>840</v>
      </c>
      <c r="E286" s="141">
        <v>783.36206896551698</v>
      </c>
      <c r="F286" s="141">
        <v>6.7426108374384199</v>
      </c>
      <c r="G286" s="134">
        <v>572</v>
      </c>
      <c r="H286" s="141">
        <v>68.095238095238102</v>
      </c>
      <c r="I286" s="134">
        <v>493</v>
      </c>
      <c r="J286" s="141">
        <v>58.690476190476197</v>
      </c>
      <c r="K286" s="132" t="s">
        <v>4381</v>
      </c>
      <c r="L286" s="132">
        <v>867</v>
      </c>
      <c r="M286" s="132" t="s">
        <v>4380</v>
      </c>
      <c r="N286" s="132">
        <v>864</v>
      </c>
      <c r="O286" s="134" t="s">
        <v>4379</v>
      </c>
      <c r="P286" s="134" t="s">
        <v>4378</v>
      </c>
    </row>
    <row r="287" spans="1:16">
      <c r="A287" s="136">
        <v>432483</v>
      </c>
      <c r="B287" s="135" t="s">
        <v>1652</v>
      </c>
      <c r="C287" s="134">
        <v>224</v>
      </c>
      <c r="D287" s="134">
        <v>516</v>
      </c>
      <c r="E287" s="141">
        <v>509.75892857142901</v>
      </c>
      <c r="F287" s="141">
        <v>1.2095099667774101</v>
      </c>
      <c r="G287" s="134">
        <v>268</v>
      </c>
      <c r="H287" s="141">
        <v>51.937984496124002</v>
      </c>
      <c r="I287" s="134">
        <v>223</v>
      </c>
      <c r="J287" s="141">
        <v>43.217054263565899</v>
      </c>
      <c r="K287" s="132" t="s">
        <v>4377</v>
      </c>
      <c r="L287" s="132">
        <v>525</v>
      </c>
      <c r="M287" s="132" t="s">
        <v>4376</v>
      </c>
      <c r="N287" s="132">
        <v>525</v>
      </c>
      <c r="O287" s="134" t="s">
        <v>4375</v>
      </c>
      <c r="P287" s="134" t="s">
        <v>4374</v>
      </c>
    </row>
    <row r="288" spans="1:16">
      <c r="A288" s="136">
        <v>432486</v>
      </c>
      <c r="B288" s="135" t="s">
        <v>1627</v>
      </c>
      <c r="C288" s="134">
        <v>239</v>
      </c>
      <c r="D288" s="134">
        <v>1452</v>
      </c>
      <c r="E288" s="141">
        <v>1233.01255230126</v>
      </c>
      <c r="F288" s="141">
        <v>15.0817801445417</v>
      </c>
      <c r="G288" s="134">
        <v>1057</v>
      </c>
      <c r="H288" s="141">
        <v>72.796143250688701</v>
      </c>
      <c r="I288" s="134">
        <v>919</v>
      </c>
      <c r="J288" s="141">
        <v>63.292011019283699</v>
      </c>
      <c r="K288" s="132" t="s">
        <v>4373</v>
      </c>
      <c r="L288" s="132">
        <v>1302</v>
      </c>
      <c r="M288" s="132" t="s">
        <v>4372</v>
      </c>
      <c r="N288" s="132">
        <v>1464</v>
      </c>
      <c r="O288" s="134" t="s">
        <v>4371</v>
      </c>
      <c r="P288" s="134" t="s">
        <v>4370</v>
      </c>
    </row>
    <row r="289" spans="1:16">
      <c r="A289" s="136">
        <v>432488</v>
      </c>
      <c r="B289" s="135" t="s">
        <v>1627</v>
      </c>
      <c r="C289" s="134">
        <v>229</v>
      </c>
      <c r="D289" s="134">
        <v>1125</v>
      </c>
      <c r="E289" s="141">
        <v>1065.82532751092</v>
      </c>
      <c r="F289" s="141">
        <v>5.2599708879184899</v>
      </c>
      <c r="G289" s="134">
        <v>775</v>
      </c>
      <c r="H289" s="141">
        <v>68.8888888888889</v>
      </c>
      <c r="I289" s="134">
        <v>652</v>
      </c>
      <c r="J289" s="141">
        <v>57.955555555555598</v>
      </c>
      <c r="K289" s="132" t="s">
        <v>4369</v>
      </c>
      <c r="L289" s="132">
        <v>1443</v>
      </c>
      <c r="M289" s="132" t="s">
        <v>4368</v>
      </c>
      <c r="N289" s="132">
        <v>1359</v>
      </c>
      <c r="O289" s="134" t="s">
        <v>4367</v>
      </c>
      <c r="P289" s="134" t="s">
        <v>4366</v>
      </c>
    </row>
    <row r="290" spans="1:16">
      <c r="A290" s="136">
        <v>432490</v>
      </c>
      <c r="B290" s="135" t="s">
        <v>1652</v>
      </c>
      <c r="C290" s="134">
        <v>219</v>
      </c>
      <c r="D290" s="134">
        <v>627</v>
      </c>
      <c r="E290" s="141">
        <v>568.57534246575301</v>
      </c>
      <c r="F290" s="141">
        <v>9.3181271984444294</v>
      </c>
      <c r="G290" s="134">
        <v>428</v>
      </c>
      <c r="H290" s="141">
        <v>68.261562998405097</v>
      </c>
      <c r="I290" s="134">
        <v>386</v>
      </c>
      <c r="J290" s="141">
        <v>61.562998405103698</v>
      </c>
      <c r="K290" s="132" t="s">
        <v>4365</v>
      </c>
      <c r="L290" s="132">
        <v>633</v>
      </c>
      <c r="M290" s="132" t="s">
        <v>4364</v>
      </c>
      <c r="N290" s="132">
        <v>1647</v>
      </c>
      <c r="O290" s="134" t="s">
        <v>4363</v>
      </c>
      <c r="P290" s="134" t="s">
        <v>4362</v>
      </c>
    </row>
    <row r="291" spans="1:16">
      <c r="A291" s="136">
        <v>432497</v>
      </c>
      <c r="B291" s="135" t="s">
        <v>1652</v>
      </c>
      <c r="C291" s="134">
        <v>195</v>
      </c>
      <c r="D291" s="134">
        <v>1143</v>
      </c>
      <c r="E291" s="141">
        <v>1007.47692307692</v>
      </c>
      <c r="F291" s="141">
        <v>11.856787132377701</v>
      </c>
      <c r="G291" s="134">
        <v>764</v>
      </c>
      <c r="H291" s="141">
        <v>66.841644794400693</v>
      </c>
      <c r="I291" s="134">
        <v>628</v>
      </c>
      <c r="J291" s="141">
        <v>54.943132108486402</v>
      </c>
      <c r="K291" s="132" t="s">
        <v>4361</v>
      </c>
      <c r="L291" s="132">
        <v>1179</v>
      </c>
      <c r="M291" s="132" t="s">
        <v>4360</v>
      </c>
      <c r="N291" s="132">
        <v>1137</v>
      </c>
      <c r="O291" s="134" t="s">
        <v>4359</v>
      </c>
      <c r="P291" s="134" t="s">
        <v>4358</v>
      </c>
    </row>
    <row r="292" spans="1:16">
      <c r="A292" s="136">
        <v>432503</v>
      </c>
      <c r="B292" s="135" t="s">
        <v>1647</v>
      </c>
      <c r="C292" s="134">
        <v>205</v>
      </c>
      <c r="D292" s="134">
        <v>861</v>
      </c>
      <c r="E292" s="141">
        <v>769.28780487804897</v>
      </c>
      <c r="F292" s="141">
        <v>10.6518228945356</v>
      </c>
      <c r="G292" s="134">
        <v>647</v>
      </c>
      <c r="H292" s="141">
        <v>75.145180023228804</v>
      </c>
      <c r="I292" s="134">
        <v>557</v>
      </c>
      <c r="J292" s="141">
        <v>64.692218350754899</v>
      </c>
      <c r="K292" s="132" t="s">
        <v>4357</v>
      </c>
      <c r="L292" s="132">
        <v>924</v>
      </c>
      <c r="M292" s="132" t="s">
        <v>4356</v>
      </c>
      <c r="N292" s="132">
        <v>891</v>
      </c>
      <c r="O292" s="134" t="s">
        <v>4355</v>
      </c>
      <c r="P292" s="134" t="s">
        <v>4354</v>
      </c>
    </row>
    <row r="293" spans="1:16">
      <c r="A293" s="136">
        <v>432505</v>
      </c>
      <c r="B293" s="135" t="s">
        <v>2461</v>
      </c>
      <c r="C293" s="134">
        <v>218</v>
      </c>
      <c r="D293" s="134">
        <v>3413</v>
      </c>
      <c r="E293" s="141">
        <v>2282.7110091743102</v>
      </c>
      <c r="F293" s="141">
        <v>33.117169376668301</v>
      </c>
      <c r="G293" s="134">
        <v>2625</v>
      </c>
      <c r="H293" s="141">
        <v>76.911807793729906</v>
      </c>
      <c r="I293" s="134">
        <v>2256</v>
      </c>
      <c r="J293" s="141">
        <v>66.100205098154106</v>
      </c>
      <c r="K293" s="132" t="s">
        <v>4353</v>
      </c>
      <c r="L293" s="132">
        <v>3591</v>
      </c>
      <c r="M293" s="132" t="s">
        <v>4352</v>
      </c>
      <c r="N293" s="132">
        <v>3594</v>
      </c>
      <c r="O293" s="134" t="s">
        <v>4351</v>
      </c>
      <c r="P293" s="134" t="s">
        <v>4350</v>
      </c>
    </row>
    <row r="294" spans="1:16">
      <c r="A294" s="136">
        <v>432510</v>
      </c>
      <c r="B294" s="135" t="s">
        <v>1652</v>
      </c>
      <c r="C294" s="134">
        <v>229</v>
      </c>
      <c r="D294" s="134">
        <v>510</v>
      </c>
      <c r="E294" s="141">
        <v>501.078602620087</v>
      </c>
      <c r="F294" s="141">
        <v>1.74929360390444</v>
      </c>
      <c r="G294" s="134">
        <v>316</v>
      </c>
      <c r="H294" s="141">
        <v>61.960784313725497</v>
      </c>
      <c r="I294" s="134">
        <v>272</v>
      </c>
      <c r="J294" s="141">
        <v>53.3333333333333</v>
      </c>
      <c r="K294" s="132" t="s">
        <v>4349</v>
      </c>
      <c r="L294" s="132">
        <v>528</v>
      </c>
      <c r="M294" s="132" t="s">
        <v>4348</v>
      </c>
      <c r="N294" s="132">
        <v>528</v>
      </c>
      <c r="O294" s="134" t="s">
        <v>4347</v>
      </c>
      <c r="P294" s="134" t="s">
        <v>4346</v>
      </c>
    </row>
    <row r="295" spans="1:16">
      <c r="A295" s="136">
        <v>432515</v>
      </c>
      <c r="B295" s="135" t="s">
        <v>1638</v>
      </c>
      <c r="C295" s="134">
        <v>223</v>
      </c>
      <c r="D295" s="134">
        <v>1173</v>
      </c>
      <c r="E295" s="141">
        <v>1052.5695067264601</v>
      </c>
      <c r="F295" s="141">
        <v>10.2668792219559</v>
      </c>
      <c r="G295" s="134">
        <v>820</v>
      </c>
      <c r="H295" s="141">
        <v>69.906223358908804</v>
      </c>
      <c r="I295" s="134">
        <v>701</v>
      </c>
      <c r="J295" s="141">
        <v>59.7612958226769</v>
      </c>
      <c r="K295" s="132" t="s">
        <v>4345</v>
      </c>
      <c r="L295" s="132">
        <v>1194</v>
      </c>
      <c r="M295" s="132" t="s">
        <v>4344</v>
      </c>
      <c r="N295" s="132">
        <v>1179</v>
      </c>
      <c r="O295" s="134" t="s">
        <v>4343</v>
      </c>
      <c r="P295" s="134" t="s">
        <v>4342</v>
      </c>
    </row>
    <row r="296" spans="1:16">
      <c r="A296" s="136">
        <v>432518</v>
      </c>
      <c r="B296" s="135" t="s">
        <v>2588</v>
      </c>
      <c r="C296" s="134">
        <v>244</v>
      </c>
      <c r="D296" s="134">
        <v>1299</v>
      </c>
      <c r="E296" s="141">
        <v>1211.75409836066</v>
      </c>
      <c r="F296" s="141">
        <v>6.7163896566084897</v>
      </c>
      <c r="G296" s="134">
        <v>957</v>
      </c>
      <c r="H296" s="141">
        <v>73.672055427251706</v>
      </c>
      <c r="I296" s="134">
        <v>826</v>
      </c>
      <c r="J296" s="141">
        <v>63.587374903772101</v>
      </c>
      <c r="K296" s="132" t="s">
        <v>4341</v>
      </c>
      <c r="L296" s="132">
        <v>1491</v>
      </c>
      <c r="M296" s="132" t="s">
        <v>4340</v>
      </c>
      <c r="N296" s="132">
        <v>2073</v>
      </c>
      <c r="O296" s="134" t="s">
        <v>4339</v>
      </c>
      <c r="P296" s="134" t="s">
        <v>4338</v>
      </c>
    </row>
    <row r="297" spans="1:16">
      <c r="A297" s="136">
        <v>432528</v>
      </c>
      <c r="B297" s="135" t="s">
        <v>2456</v>
      </c>
      <c r="C297" s="134">
        <v>225</v>
      </c>
      <c r="D297" s="134">
        <v>933</v>
      </c>
      <c r="E297" s="141">
        <v>838.68</v>
      </c>
      <c r="F297" s="141">
        <v>10.1093247588424</v>
      </c>
      <c r="G297" s="134">
        <v>654</v>
      </c>
      <c r="H297" s="141">
        <v>70.096463022508004</v>
      </c>
      <c r="I297" s="134">
        <v>557</v>
      </c>
      <c r="J297" s="141">
        <v>59.699892818863901</v>
      </c>
      <c r="K297" s="132" t="s">
        <v>4337</v>
      </c>
      <c r="L297" s="132">
        <v>1164</v>
      </c>
      <c r="M297" s="132" t="s">
        <v>4336</v>
      </c>
      <c r="N297" s="132">
        <v>930</v>
      </c>
      <c r="O297" s="134" t="s">
        <v>4335</v>
      </c>
      <c r="P297" s="134" t="s">
        <v>4334</v>
      </c>
    </row>
    <row r="298" spans="1:16">
      <c r="A298" s="136">
        <v>432529</v>
      </c>
      <c r="B298" s="135" t="s">
        <v>2461</v>
      </c>
      <c r="C298" s="134">
        <v>217</v>
      </c>
      <c r="D298" s="134">
        <v>3006</v>
      </c>
      <c r="E298" s="141">
        <v>2319.35944700461</v>
      </c>
      <c r="F298" s="141">
        <v>22.842333765648402</v>
      </c>
      <c r="G298" s="134">
        <v>2012</v>
      </c>
      <c r="H298" s="141">
        <v>66.9328010645376</v>
      </c>
      <c r="I298" s="134">
        <v>1634</v>
      </c>
      <c r="J298" s="141">
        <v>54.357950765136401</v>
      </c>
      <c r="K298" s="132" t="s">
        <v>4333</v>
      </c>
      <c r="L298" s="132">
        <v>2967</v>
      </c>
      <c r="M298" s="132" t="s">
        <v>4332</v>
      </c>
      <c r="N298" s="132">
        <v>2976</v>
      </c>
      <c r="O298" s="134" t="s">
        <v>4331</v>
      </c>
      <c r="P298" s="134" t="s">
        <v>4330</v>
      </c>
    </row>
    <row r="299" spans="1:16">
      <c r="A299" s="136">
        <v>432530</v>
      </c>
      <c r="B299" s="135" t="s">
        <v>2475</v>
      </c>
      <c r="C299" s="134">
        <v>162</v>
      </c>
      <c r="D299" s="134">
        <v>2226</v>
      </c>
      <c r="E299" s="141">
        <v>1532.55555555556</v>
      </c>
      <c r="F299" s="141">
        <v>31.152041529400002</v>
      </c>
      <c r="G299" s="134">
        <v>1804</v>
      </c>
      <c r="H299" s="141">
        <v>81.042228212039504</v>
      </c>
      <c r="I299" s="134">
        <v>1403</v>
      </c>
      <c r="J299" s="141">
        <v>63.027852650494196</v>
      </c>
      <c r="K299" s="132" t="s">
        <v>4329</v>
      </c>
      <c r="L299" s="132">
        <v>3375</v>
      </c>
      <c r="M299" s="132" t="s">
        <v>4328</v>
      </c>
      <c r="N299" s="132">
        <v>3330</v>
      </c>
      <c r="O299" s="134" t="s">
        <v>4327</v>
      </c>
      <c r="P299" s="134" t="s">
        <v>4326</v>
      </c>
    </row>
    <row r="300" spans="1:16">
      <c r="A300" s="136">
        <v>432535</v>
      </c>
      <c r="B300" s="135" t="s">
        <v>2490</v>
      </c>
      <c r="C300" s="134">
        <v>218</v>
      </c>
      <c r="D300" s="134">
        <v>429</v>
      </c>
      <c r="E300" s="141">
        <v>400.55504587156003</v>
      </c>
      <c r="F300" s="141">
        <v>6.6305254378648897</v>
      </c>
      <c r="G300" s="134">
        <v>330</v>
      </c>
      <c r="H300" s="141">
        <v>76.923076923076906</v>
      </c>
      <c r="I300" s="134">
        <v>290</v>
      </c>
      <c r="J300" s="141">
        <v>67.599067599067595</v>
      </c>
      <c r="K300" s="132" t="s">
        <v>4325</v>
      </c>
      <c r="L300" s="132">
        <v>459</v>
      </c>
      <c r="M300" s="132" t="s">
        <v>4324</v>
      </c>
      <c r="N300" s="132">
        <v>225</v>
      </c>
      <c r="O300" s="134" t="s">
        <v>4323</v>
      </c>
      <c r="P300" s="134" t="s">
        <v>4322</v>
      </c>
    </row>
    <row r="301" spans="1:16">
      <c r="A301" s="136">
        <v>432537</v>
      </c>
      <c r="B301" s="135" t="s">
        <v>2461</v>
      </c>
      <c r="C301" s="134">
        <v>229</v>
      </c>
      <c r="D301" s="134">
        <v>2604</v>
      </c>
      <c r="E301" s="141">
        <v>2025.7729257641899</v>
      </c>
      <c r="F301" s="141">
        <v>22.205340792465702</v>
      </c>
      <c r="G301" s="134">
        <v>1779</v>
      </c>
      <c r="H301" s="141">
        <v>68.317972350230406</v>
      </c>
      <c r="I301" s="134">
        <v>1471</v>
      </c>
      <c r="J301" s="141">
        <v>56.490015360983101</v>
      </c>
      <c r="K301" s="132" t="s">
        <v>4321</v>
      </c>
      <c r="L301" s="132">
        <v>2754</v>
      </c>
      <c r="M301" s="132" t="s">
        <v>4320</v>
      </c>
      <c r="N301" s="132">
        <v>2736</v>
      </c>
      <c r="O301" s="134" t="s">
        <v>4319</v>
      </c>
      <c r="P301" s="134" t="s">
        <v>4318</v>
      </c>
    </row>
    <row r="302" spans="1:16">
      <c r="A302" s="136">
        <v>432539</v>
      </c>
      <c r="B302" s="135" t="s">
        <v>1647</v>
      </c>
      <c r="C302" s="134">
        <v>227</v>
      </c>
      <c r="D302" s="134">
        <v>1098</v>
      </c>
      <c r="E302" s="141">
        <v>922.229074889868</v>
      </c>
      <c r="F302" s="141">
        <v>16.008280975421901</v>
      </c>
      <c r="G302" s="134">
        <v>765</v>
      </c>
      <c r="H302" s="141">
        <v>69.672131147540995</v>
      </c>
      <c r="I302" s="134">
        <v>648</v>
      </c>
      <c r="J302" s="141">
        <v>59.016393442622899</v>
      </c>
      <c r="K302" s="132" t="s">
        <v>4317</v>
      </c>
      <c r="L302" s="132">
        <v>1110</v>
      </c>
      <c r="M302" s="132" t="s">
        <v>4316</v>
      </c>
      <c r="N302" s="132">
        <v>1131</v>
      </c>
      <c r="O302" s="134" t="s">
        <v>4315</v>
      </c>
      <c r="P302" s="134" t="s">
        <v>4314</v>
      </c>
    </row>
    <row r="303" spans="1:16">
      <c r="A303" s="136">
        <v>432542</v>
      </c>
      <c r="B303" s="135" t="s">
        <v>4300</v>
      </c>
      <c r="C303" s="134">
        <v>238</v>
      </c>
      <c r="D303" s="134">
        <v>2635</v>
      </c>
      <c r="E303" s="141">
        <v>2002.9243697479001</v>
      </c>
      <c r="F303" s="141">
        <v>23.9876899526414</v>
      </c>
      <c r="G303" s="134">
        <v>1908</v>
      </c>
      <c r="H303" s="141">
        <v>72.409867172675504</v>
      </c>
      <c r="I303" s="134">
        <v>1637</v>
      </c>
      <c r="J303" s="141">
        <v>62.125237191650903</v>
      </c>
      <c r="K303" s="132" t="s">
        <v>4313</v>
      </c>
      <c r="L303" s="132">
        <v>2826</v>
      </c>
      <c r="M303" s="132" t="s">
        <v>4312</v>
      </c>
      <c r="N303" s="132">
        <v>2790</v>
      </c>
      <c r="O303" s="134" t="s">
        <v>4311</v>
      </c>
      <c r="P303" s="134" t="s">
        <v>4310</v>
      </c>
    </row>
    <row r="304" spans="1:16">
      <c r="A304" s="136">
        <v>432543</v>
      </c>
      <c r="B304" s="135" t="s">
        <v>4309</v>
      </c>
      <c r="C304" s="134">
        <v>223</v>
      </c>
      <c r="D304" s="134">
        <v>1425</v>
      </c>
      <c r="E304" s="141">
        <v>1239.5246636771301</v>
      </c>
      <c r="F304" s="141">
        <v>13.015813075289101</v>
      </c>
      <c r="G304" s="134">
        <v>1035</v>
      </c>
      <c r="H304" s="141">
        <v>72.631578947368396</v>
      </c>
      <c r="I304" s="134">
        <v>858</v>
      </c>
      <c r="J304" s="141">
        <v>60.210526315789501</v>
      </c>
      <c r="K304" s="132" t="s">
        <v>4308</v>
      </c>
      <c r="L304" s="132">
        <v>1527</v>
      </c>
      <c r="M304" s="132" t="s">
        <v>4307</v>
      </c>
      <c r="N304" s="132">
        <v>3309</v>
      </c>
      <c r="O304" s="134" t="s">
        <v>4306</v>
      </c>
      <c r="P304" s="134" t="s">
        <v>4305</v>
      </c>
    </row>
    <row r="305" spans="1:16">
      <c r="A305" s="136">
        <v>432544</v>
      </c>
      <c r="B305" s="135" t="s">
        <v>1652</v>
      </c>
      <c r="C305" s="134">
        <v>218</v>
      </c>
      <c r="D305" s="134">
        <v>555</v>
      </c>
      <c r="E305" s="141">
        <v>532.25229357798196</v>
      </c>
      <c r="F305" s="141">
        <v>4.0986858418051098</v>
      </c>
      <c r="G305" s="134">
        <v>365</v>
      </c>
      <c r="H305" s="141">
        <v>65.765765765765806</v>
      </c>
      <c r="I305" s="134">
        <v>290</v>
      </c>
      <c r="J305" s="141">
        <v>52.252252252252198</v>
      </c>
      <c r="K305" s="132" t="s">
        <v>4304</v>
      </c>
      <c r="L305" s="132">
        <v>804</v>
      </c>
      <c r="M305" s="132" t="s">
        <v>4303</v>
      </c>
      <c r="N305" s="132">
        <v>807</v>
      </c>
      <c r="O305" s="134" t="s">
        <v>4302</v>
      </c>
      <c r="P305" s="134" t="s">
        <v>4301</v>
      </c>
    </row>
    <row r="306" spans="1:16">
      <c r="A306" s="136">
        <v>432545</v>
      </c>
      <c r="B306" s="135" t="s">
        <v>4300</v>
      </c>
      <c r="C306" s="134">
        <v>240</v>
      </c>
      <c r="D306" s="134">
        <v>1428</v>
      </c>
      <c r="E306" s="141">
        <v>1311.95</v>
      </c>
      <c r="F306" s="141">
        <v>8.1267507002801107</v>
      </c>
      <c r="G306" s="134">
        <v>983</v>
      </c>
      <c r="H306" s="141">
        <v>68.837535014005596</v>
      </c>
      <c r="I306" s="134">
        <v>835</v>
      </c>
      <c r="J306" s="141">
        <v>58.473389355742299</v>
      </c>
      <c r="K306" s="132" t="s">
        <v>4299</v>
      </c>
      <c r="L306" s="132">
        <v>1422</v>
      </c>
      <c r="M306" s="132" t="s">
        <v>4298</v>
      </c>
      <c r="N306" s="132">
        <v>1260</v>
      </c>
      <c r="O306" s="134" t="s">
        <v>4297</v>
      </c>
      <c r="P306" s="134" t="s">
        <v>4296</v>
      </c>
    </row>
    <row r="307" spans="1:16">
      <c r="A307" s="136">
        <v>432548</v>
      </c>
      <c r="B307" s="135" t="s">
        <v>2461</v>
      </c>
      <c r="C307" s="134">
        <v>236</v>
      </c>
      <c r="D307" s="134">
        <v>1635</v>
      </c>
      <c r="E307" s="141">
        <v>1432.6652542372899</v>
      </c>
      <c r="F307" s="141">
        <v>12.3752138081169</v>
      </c>
      <c r="G307" s="134">
        <v>1396</v>
      </c>
      <c r="H307" s="141">
        <v>85.382262996941904</v>
      </c>
      <c r="I307" s="134">
        <v>1253</v>
      </c>
      <c r="J307" s="141">
        <v>76.636085626911296</v>
      </c>
      <c r="K307" s="132" t="s">
        <v>4295</v>
      </c>
      <c r="L307" s="132">
        <v>1689</v>
      </c>
      <c r="M307" s="132" t="s">
        <v>4294</v>
      </c>
      <c r="N307" s="132">
        <v>1659</v>
      </c>
      <c r="O307" s="134" t="s">
        <v>4293</v>
      </c>
      <c r="P307" s="134" t="s">
        <v>4292</v>
      </c>
    </row>
    <row r="308" spans="1:16">
      <c r="A308" s="136">
        <v>432553</v>
      </c>
      <c r="B308" s="135" t="s">
        <v>1652</v>
      </c>
      <c r="C308" s="134">
        <v>169</v>
      </c>
      <c r="D308" s="134">
        <v>1182</v>
      </c>
      <c r="E308" s="141">
        <v>893.86982248520701</v>
      </c>
      <c r="F308" s="141">
        <v>24.376495559627099</v>
      </c>
      <c r="G308" s="134">
        <v>713</v>
      </c>
      <c r="H308" s="141">
        <v>60.3214890016921</v>
      </c>
      <c r="I308" s="134">
        <v>564</v>
      </c>
      <c r="J308" s="141">
        <v>47.715736040609102</v>
      </c>
      <c r="K308" s="132" t="s">
        <v>4291</v>
      </c>
      <c r="L308" s="132">
        <v>1293</v>
      </c>
      <c r="M308" s="132" t="s">
        <v>4290</v>
      </c>
      <c r="N308" s="132">
        <v>1218</v>
      </c>
      <c r="O308" s="134" t="s">
        <v>4289</v>
      </c>
      <c r="P308" s="134" t="s">
        <v>4288</v>
      </c>
    </row>
    <row r="309" spans="1:16">
      <c r="A309" s="136">
        <v>432554</v>
      </c>
      <c r="B309" s="135" t="s">
        <v>2466</v>
      </c>
      <c r="C309" s="134">
        <v>237</v>
      </c>
      <c r="D309" s="134">
        <v>1227</v>
      </c>
      <c r="E309" s="141">
        <v>1135.22784810127</v>
      </c>
      <c r="F309" s="141">
        <v>7.4793929827819197</v>
      </c>
      <c r="G309" s="134">
        <v>777</v>
      </c>
      <c r="H309" s="141">
        <v>63.325183374083103</v>
      </c>
      <c r="I309" s="134">
        <v>700</v>
      </c>
      <c r="J309" s="141">
        <v>57.049714751426201</v>
      </c>
      <c r="K309" s="132" t="s">
        <v>4287</v>
      </c>
      <c r="L309" s="132">
        <v>1278</v>
      </c>
      <c r="M309" s="132" t="s">
        <v>4286</v>
      </c>
      <c r="N309" s="132">
        <v>1254</v>
      </c>
      <c r="O309" s="134" t="s">
        <v>4285</v>
      </c>
      <c r="P309" s="134" t="s">
        <v>4284</v>
      </c>
    </row>
    <row r="310" spans="1:16">
      <c r="A310" s="136">
        <v>432558</v>
      </c>
      <c r="B310" s="135" t="s">
        <v>1652</v>
      </c>
      <c r="C310" s="134">
        <v>223</v>
      </c>
      <c r="D310" s="134">
        <v>621</v>
      </c>
      <c r="E310" s="141">
        <v>562.46636771300496</v>
      </c>
      <c r="F310" s="141">
        <v>9.4257056822859102</v>
      </c>
      <c r="G310" s="134">
        <v>459</v>
      </c>
      <c r="H310" s="141">
        <v>73.913043478260903</v>
      </c>
      <c r="I310" s="134">
        <v>397</v>
      </c>
      <c r="J310" s="141">
        <v>63.9291465378422</v>
      </c>
      <c r="K310" s="132" t="s">
        <v>4283</v>
      </c>
      <c r="L310" s="132">
        <v>639</v>
      </c>
      <c r="M310" s="132" t="s">
        <v>4282</v>
      </c>
      <c r="N310" s="132">
        <v>612</v>
      </c>
      <c r="O310" s="134" t="s">
        <v>4281</v>
      </c>
      <c r="P310" s="134" t="s">
        <v>4280</v>
      </c>
    </row>
    <row r="311" spans="1:16">
      <c r="A311" s="136">
        <v>432559</v>
      </c>
      <c r="B311" s="135" t="s">
        <v>1652</v>
      </c>
      <c r="C311" s="134">
        <v>197</v>
      </c>
      <c r="D311" s="134">
        <v>837</v>
      </c>
      <c r="E311" s="141">
        <v>754.59898477157401</v>
      </c>
      <c r="F311" s="141">
        <v>9.8448046867893009</v>
      </c>
      <c r="G311" s="134">
        <v>586</v>
      </c>
      <c r="H311" s="141">
        <v>70.011947431302303</v>
      </c>
      <c r="I311" s="134">
        <v>482</v>
      </c>
      <c r="J311" s="141">
        <v>57.5866188769415</v>
      </c>
      <c r="K311" s="132" t="s">
        <v>4279</v>
      </c>
      <c r="L311" s="132">
        <v>1041</v>
      </c>
      <c r="M311" s="132" t="s">
        <v>4278</v>
      </c>
      <c r="N311" s="132">
        <v>1038</v>
      </c>
      <c r="P311" s="134" t="s">
        <v>4277</v>
      </c>
    </row>
    <row r="312" spans="1:16" s="142" customFormat="1" ht="37" customHeight="1">
      <c r="A312" s="146" t="s">
        <v>4276</v>
      </c>
      <c r="B312" s="145" t="s">
        <v>3389</v>
      </c>
      <c r="C312" s="142">
        <v>240</v>
      </c>
      <c r="D312" s="142">
        <v>1329</v>
      </c>
      <c r="E312" s="144">
        <v>1143.5</v>
      </c>
      <c r="F312" s="144">
        <v>13.957863054928501</v>
      </c>
      <c r="G312" s="142">
        <v>1071</v>
      </c>
      <c r="H312" s="144">
        <v>80.586907449209903</v>
      </c>
      <c r="I312" s="142">
        <v>914</v>
      </c>
      <c r="J312" s="144">
        <v>68.773513920240802</v>
      </c>
      <c r="K312" s="143" t="s">
        <v>4275</v>
      </c>
      <c r="L312" s="143">
        <v>1494</v>
      </c>
      <c r="M312" s="143" t="s">
        <v>4274</v>
      </c>
      <c r="N312" s="143">
        <v>1563</v>
      </c>
      <c r="O312" s="142" t="s">
        <v>4273</v>
      </c>
      <c r="P312" s="142" t="s">
        <v>4272</v>
      </c>
    </row>
    <row r="313" spans="1:16">
      <c r="A313" s="136">
        <v>432567</v>
      </c>
      <c r="B313" s="135" t="s">
        <v>2475</v>
      </c>
      <c r="C313" s="134">
        <v>181</v>
      </c>
      <c r="D313" s="134">
        <v>396</v>
      </c>
      <c r="E313" s="141">
        <v>383.32044198894999</v>
      </c>
      <c r="F313" s="141">
        <v>3.2019085886489198</v>
      </c>
      <c r="G313" s="134">
        <v>343</v>
      </c>
      <c r="H313" s="141">
        <v>86.616161616161605</v>
      </c>
      <c r="I313" s="134">
        <v>317</v>
      </c>
      <c r="J313" s="141">
        <v>80.050505050505095</v>
      </c>
      <c r="K313" s="132" t="s">
        <v>4271</v>
      </c>
      <c r="L313" s="132">
        <v>426</v>
      </c>
      <c r="M313" s="132" t="s">
        <v>4270</v>
      </c>
      <c r="N313" s="132">
        <v>408</v>
      </c>
      <c r="O313" s="134" t="s">
        <v>993</v>
      </c>
      <c r="P313" s="134" t="s">
        <v>4269</v>
      </c>
    </row>
    <row r="314" spans="1:16">
      <c r="A314" s="136">
        <v>432570</v>
      </c>
      <c r="B314" s="135" t="s">
        <v>1638</v>
      </c>
      <c r="C314" s="134">
        <v>231</v>
      </c>
      <c r="D314" s="134">
        <v>915</v>
      </c>
      <c r="E314" s="141">
        <v>860.42857142857099</v>
      </c>
      <c r="F314" s="141">
        <v>5.96409055425449</v>
      </c>
      <c r="G314" s="134">
        <v>564</v>
      </c>
      <c r="H314" s="141">
        <v>61.639344262295097</v>
      </c>
      <c r="I314" s="134">
        <v>467</v>
      </c>
      <c r="J314" s="141">
        <v>51.0382513661202</v>
      </c>
      <c r="K314" s="132" t="s">
        <v>4268</v>
      </c>
      <c r="L314" s="132">
        <v>1125</v>
      </c>
      <c r="M314" s="132" t="s">
        <v>4267</v>
      </c>
      <c r="N314" s="132">
        <v>1098</v>
      </c>
      <c r="O314" s="134" t="s">
        <v>4266</v>
      </c>
      <c r="P314" s="134" t="s">
        <v>4265</v>
      </c>
    </row>
    <row r="315" spans="1:16">
      <c r="A315" s="136">
        <v>432571</v>
      </c>
      <c r="B315" s="135" t="s">
        <v>2480</v>
      </c>
      <c r="C315" s="134">
        <v>235</v>
      </c>
      <c r="D315" s="134">
        <v>891</v>
      </c>
      <c r="E315" s="141">
        <v>865.82553191489399</v>
      </c>
      <c r="F315" s="141">
        <v>2.8254172935024</v>
      </c>
      <c r="G315" s="134">
        <v>565</v>
      </c>
      <c r="H315" s="141">
        <v>63.411896745230102</v>
      </c>
      <c r="I315" s="134">
        <v>473</v>
      </c>
      <c r="J315" s="141">
        <v>53.086419753086403</v>
      </c>
      <c r="K315" s="132" t="s">
        <v>4264</v>
      </c>
      <c r="L315" s="132">
        <v>900</v>
      </c>
      <c r="M315" s="132" t="s">
        <v>4263</v>
      </c>
      <c r="N315" s="132">
        <v>900</v>
      </c>
      <c r="O315" s="134" t="s">
        <v>4262</v>
      </c>
      <c r="P315" s="134" t="s">
        <v>4261</v>
      </c>
    </row>
    <row r="316" spans="1:16">
      <c r="A316" s="136">
        <v>432572</v>
      </c>
      <c r="B316" s="135" t="s">
        <v>2490</v>
      </c>
      <c r="C316" s="134">
        <v>226</v>
      </c>
      <c r="D316" s="134">
        <v>354</v>
      </c>
      <c r="E316" s="141">
        <v>349.433628318584</v>
      </c>
      <c r="F316" s="141">
        <v>1.2899355032248401</v>
      </c>
      <c r="G316" s="134">
        <v>273</v>
      </c>
      <c r="H316" s="141">
        <v>77.118644067796595</v>
      </c>
      <c r="I316" s="134">
        <v>238</v>
      </c>
      <c r="J316" s="141">
        <v>67.2316384180791</v>
      </c>
      <c r="K316" s="132" t="s">
        <v>4260</v>
      </c>
      <c r="L316" s="132">
        <v>408</v>
      </c>
      <c r="M316" s="132" t="s">
        <v>4259</v>
      </c>
      <c r="N316" s="132">
        <v>468</v>
      </c>
      <c r="O316" s="134" t="s">
        <v>4258</v>
      </c>
      <c r="P316" s="134" t="s">
        <v>4257</v>
      </c>
    </row>
    <row r="317" spans="1:16">
      <c r="A317" s="136">
        <v>432573</v>
      </c>
      <c r="B317" s="135" t="s">
        <v>2490</v>
      </c>
      <c r="C317" s="134">
        <v>191</v>
      </c>
      <c r="D317" s="134">
        <v>2721</v>
      </c>
      <c r="E317" s="141">
        <v>1836.13089005236</v>
      </c>
      <c r="F317" s="141">
        <v>32.519996690468403</v>
      </c>
      <c r="G317" s="134">
        <v>1846</v>
      </c>
      <c r="H317" s="141">
        <v>67.842704887908894</v>
      </c>
      <c r="I317" s="134">
        <v>1511</v>
      </c>
      <c r="J317" s="141">
        <v>55.531054759279698</v>
      </c>
      <c r="K317" s="132" t="s">
        <v>4256</v>
      </c>
      <c r="L317" s="132">
        <v>2844</v>
      </c>
      <c r="M317" s="132" t="s">
        <v>4255</v>
      </c>
      <c r="N317" s="132">
        <v>5826</v>
      </c>
      <c r="O317" s="134" t="s">
        <v>4254</v>
      </c>
      <c r="P317" s="134" t="s">
        <v>4253</v>
      </c>
    </row>
    <row r="318" spans="1:16">
      <c r="A318" s="136">
        <v>432586</v>
      </c>
      <c r="B318" s="135" t="s">
        <v>2475</v>
      </c>
      <c r="C318" s="134">
        <v>103</v>
      </c>
      <c r="D318" s="134">
        <v>921</v>
      </c>
      <c r="E318" s="141">
        <v>810.89320388349495</v>
      </c>
      <c r="F318" s="141">
        <v>11.955135300380499</v>
      </c>
      <c r="G318" s="134">
        <v>803</v>
      </c>
      <c r="H318" s="141">
        <v>87.187839305103196</v>
      </c>
      <c r="I318" s="134">
        <v>698</v>
      </c>
      <c r="J318" s="141">
        <v>75.787187839305105</v>
      </c>
      <c r="K318" s="132" t="s">
        <v>4252</v>
      </c>
      <c r="L318" s="132">
        <v>1113</v>
      </c>
      <c r="M318" s="132" t="s">
        <v>4251</v>
      </c>
      <c r="N318" s="132">
        <v>1176</v>
      </c>
      <c r="O318" s="134" t="s">
        <v>4250</v>
      </c>
      <c r="P318" s="134" t="s">
        <v>4249</v>
      </c>
    </row>
    <row r="319" spans="1:16">
      <c r="A319" s="136">
        <v>432587</v>
      </c>
      <c r="B319" s="135" t="s">
        <v>2461</v>
      </c>
      <c r="C319" s="134">
        <v>238</v>
      </c>
      <c r="D319" s="134">
        <v>7179</v>
      </c>
      <c r="E319" s="141">
        <v>5016.9285714285697</v>
      </c>
      <c r="F319" s="141">
        <v>30.116609953634601</v>
      </c>
      <c r="G319" s="134">
        <v>4154</v>
      </c>
      <c r="H319" s="141">
        <v>57.863212146538501</v>
      </c>
      <c r="I319" s="134">
        <v>3333</v>
      </c>
      <c r="J319" s="141">
        <v>46.427078980359397</v>
      </c>
      <c r="K319" s="132" t="s">
        <v>4248</v>
      </c>
      <c r="L319" s="132">
        <v>7446</v>
      </c>
      <c r="M319" s="132" t="s">
        <v>4247</v>
      </c>
      <c r="N319" s="132">
        <v>7512</v>
      </c>
      <c r="O319" s="134" t="s">
        <v>4246</v>
      </c>
      <c r="P319" s="134" t="s">
        <v>4245</v>
      </c>
    </row>
    <row r="320" spans="1:16">
      <c r="A320" s="136">
        <v>432590</v>
      </c>
      <c r="B320" s="135" t="s">
        <v>4244</v>
      </c>
      <c r="C320" s="134">
        <v>232</v>
      </c>
      <c r="D320" s="134">
        <v>1119</v>
      </c>
      <c r="E320" s="141">
        <v>1073.76724137931</v>
      </c>
      <c r="F320" s="141">
        <v>4.0422483128408997</v>
      </c>
      <c r="G320" s="134">
        <v>678</v>
      </c>
      <c r="H320" s="141">
        <v>60.589812332439699</v>
      </c>
      <c r="I320" s="134">
        <v>582</v>
      </c>
      <c r="J320" s="141">
        <v>52.010723860589799</v>
      </c>
      <c r="K320" s="132" t="s">
        <v>4243</v>
      </c>
      <c r="L320" s="132">
        <v>1566</v>
      </c>
      <c r="M320" s="132" t="s">
        <v>4242</v>
      </c>
      <c r="N320" s="132">
        <v>1668</v>
      </c>
      <c r="O320" s="134" t="s">
        <v>4241</v>
      </c>
      <c r="P320" s="134" t="s">
        <v>4240</v>
      </c>
    </row>
    <row r="321" spans="1:16">
      <c r="A321" s="136">
        <v>432591</v>
      </c>
      <c r="B321" s="135" t="s">
        <v>1652</v>
      </c>
      <c r="C321" s="134">
        <v>205</v>
      </c>
      <c r="D321" s="134">
        <v>900</v>
      </c>
      <c r="E321" s="141">
        <v>752.86829268292695</v>
      </c>
      <c r="F321" s="141">
        <v>16.3479674796748</v>
      </c>
      <c r="G321" s="134">
        <v>601</v>
      </c>
      <c r="H321" s="141">
        <v>66.7777777777778</v>
      </c>
      <c r="I321" s="134">
        <v>505</v>
      </c>
      <c r="J321" s="141">
        <v>56.1111111111111</v>
      </c>
      <c r="K321" s="132" t="s">
        <v>4239</v>
      </c>
      <c r="L321" s="132">
        <v>1230</v>
      </c>
      <c r="M321" s="132" t="s">
        <v>4238</v>
      </c>
      <c r="N321" s="132">
        <v>2973</v>
      </c>
      <c r="O321" s="134" t="s">
        <v>4237</v>
      </c>
      <c r="P321" s="134" t="s">
        <v>4236</v>
      </c>
    </row>
    <row r="322" spans="1:16">
      <c r="A322" s="136">
        <v>432593</v>
      </c>
      <c r="B322" s="135" t="s">
        <v>2480</v>
      </c>
      <c r="C322" s="134">
        <v>237</v>
      </c>
      <c r="D322" s="134">
        <v>1308</v>
      </c>
      <c r="E322" s="141">
        <v>1091.41772151899</v>
      </c>
      <c r="F322" s="141">
        <v>16.5582781713312</v>
      </c>
      <c r="G322" s="134">
        <v>838</v>
      </c>
      <c r="H322" s="141">
        <v>64.067278287461804</v>
      </c>
      <c r="I322" s="134">
        <v>655</v>
      </c>
      <c r="J322" s="141">
        <v>50.076452599388404</v>
      </c>
      <c r="K322" s="132" t="s">
        <v>4235</v>
      </c>
      <c r="L322" s="132">
        <v>2046</v>
      </c>
      <c r="M322" s="132" t="s">
        <v>4234</v>
      </c>
      <c r="N322" s="132">
        <v>2016</v>
      </c>
      <c r="O322" s="134" t="s">
        <v>4233</v>
      </c>
      <c r="P322" s="134" t="s">
        <v>4232</v>
      </c>
    </row>
    <row r="323" spans="1:16">
      <c r="A323" s="136">
        <v>432594</v>
      </c>
      <c r="B323" s="135" t="s">
        <v>1647</v>
      </c>
      <c r="C323" s="134">
        <v>226</v>
      </c>
      <c r="D323" s="134">
        <v>657</v>
      </c>
      <c r="E323" s="141">
        <v>632.44247787610595</v>
      </c>
      <c r="F323" s="141">
        <v>3.7378268072897698</v>
      </c>
      <c r="G323" s="134">
        <v>466</v>
      </c>
      <c r="H323" s="141">
        <v>70.928462709284602</v>
      </c>
      <c r="I323" s="134">
        <v>393</v>
      </c>
      <c r="J323" s="141">
        <v>59.817351598173502</v>
      </c>
      <c r="K323" s="132" t="s">
        <v>4231</v>
      </c>
      <c r="L323" s="132">
        <v>669</v>
      </c>
      <c r="M323" s="132" t="s">
        <v>4230</v>
      </c>
      <c r="N323" s="132">
        <v>279</v>
      </c>
      <c r="O323" s="134" t="s">
        <v>4229</v>
      </c>
      <c r="P323" s="134" t="s">
        <v>4228</v>
      </c>
    </row>
    <row r="324" spans="1:16">
      <c r="A324" s="136">
        <v>432599</v>
      </c>
      <c r="B324" s="135" t="s">
        <v>2461</v>
      </c>
      <c r="C324" s="134">
        <v>233</v>
      </c>
      <c r="D324" s="134">
        <v>2175</v>
      </c>
      <c r="E324" s="141">
        <v>1732.84978540773</v>
      </c>
      <c r="F324" s="141">
        <v>20.328745498495401</v>
      </c>
      <c r="G324" s="134">
        <v>1715</v>
      </c>
      <c r="H324" s="141">
        <v>78.850574712643706</v>
      </c>
      <c r="I324" s="134">
        <v>1440</v>
      </c>
      <c r="J324" s="141">
        <v>66.2068965517241</v>
      </c>
      <c r="K324" s="132" t="s">
        <v>4227</v>
      </c>
      <c r="L324" s="132">
        <v>3714</v>
      </c>
      <c r="M324" s="132" t="s">
        <v>4226</v>
      </c>
      <c r="N324" s="132">
        <v>4026</v>
      </c>
      <c r="O324" s="134" t="s">
        <v>4225</v>
      </c>
      <c r="P324" s="134" t="s">
        <v>4224</v>
      </c>
    </row>
    <row r="325" spans="1:16">
      <c r="A325" s="136">
        <v>432603</v>
      </c>
      <c r="B325" s="135" t="s">
        <v>2490</v>
      </c>
      <c r="C325" s="134">
        <v>222</v>
      </c>
      <c r="D325" s="134">
        <v>369</v>
      </c>
      <c r="E325" s="141">
        <v>347.10810810810801</v>
      </c>
      <c r="F325" s="141">
        <v>5.9327620303230102</v>
      </c>
      <c r="G325" s="134">
        <v>223</v>
      </c>
      <c r="H325" s="141">
        <v>60.433604336043402</v>
      </c>
      <c r="I325" s="134">
        <v>196</v>
      </c>
      <c r="J325" s="141">
        <v>53.116531165311699</v>
      </c>
      <c r="K325" s="132" t="s">
        <v>4223</v>
      </c>
      <c r="L325" s="132">
        <v>543</v>
      </c>
      <c r="M325" s="132" t="s">
        <v>4222</v>
      </c>
      <c r="N325" s="132">
        <v>531</v>
      </c>
      <c r="O325" s="134" t="s">
        <v>4221</v>
      </c>
      <c r="P325" s="134" t="s">
        <v>4220</v>
      </c>
    </row>
    <row r="326" spans="1:16">
      <c r="A326" s="136">
        <v>432604</v>
      </c>
      <c r="B326" s="135" t="s">
        <v>2456</v>
      </c>
      <c r="C326" s="134">
        <v>228</v>
      </c>
      <c r="D326" s="134">
        <v>1107</v>
      </c>
      <c r="E326" s="141">
        <v>935.88157894736798</v>
      </c>
      <c r="F326" s="141">
        <v>15.457851946940499</v>
      </c>
      <c r="G326" s="134">
        <v>906</v>
      </c>
      <c r="H326" s="141">
        <v>81.842818428184302</v>
      </c>
      <c r="I326" s="134">
        <v>751</v>
      </c>
      <c r="J326" s="141">
        <v>67.841011743450807</v>
      </c>
      <c r="K326" s="132" t="s">
        <v>4219</v>
      </c>
      <c r="L326" s="132">
        <v>1233</v>
      </c>
      <c r="M326" s="132" t="s">
        <v>4218</v>
      </c>
      <c r="N326" s="132">
        <v>375</v>
      </c>
      <c r="O326" s="134" t="s">
        <v>4217</v>
      </c>
      <c r="P326" s="134" t="s">
        <v>4216</v>
      </c>
    </row>
    <row r="327" spans="1:16">
      <c r="A327" s="136">
        <v>432607</v>
      </c>
      <c r="B327" s="135" t="s">
        <v>2466</v>
      </c>
      <c r="C327" s="134">
        <v>229</v>
      </c>
      <c r="D327" s="134">
        <v>1554</v>
      </c>
      <c r="E327" s="141">
        <v>1268.13537117904</v>
      </c>
      <c r="F327" s="141">
        <v>18.395407260036102</v>
      </c>
      <c r="G327" s="134">
        <v>1037</v>
      </c>
      <c r="H327" s="141">
        <v>66.731016731016695</v>
      </c>
      <c r="I327" s="134">
        <v>909</v>
      </c>
      <c r="J327" s="141">
        <v>58.4942084942085</v>
      </c>
      <c r="K327" s="132" t="s">
        <v>4215</v>
      </c>
      <c r="L327" s="132">
        <v>1710</v>
      </c>
      <c r="M327" s="132" t="s">
        <v>4214</v>
      </c>
      <c r="N327" s="132">
        <v>1767</v>
      </c>
      <c r="O327" s="134" t="s">
        <v>4213</v>
      </c>
      <c r="P327" s="134" t="s">
        <v>4212</v>
      </c>
    </row>
    <row r="328" spans="1:16">
      <c r="A328" s="136">
        <v>432608</v>
      </c>
      <c r="B328" s="135" t="s">
        <v>1647</v>
      </c>
      <c r="C328" s="134">
        <v>225</v>
      </c>
      <c r="D328" s="134">
        <v>624</v>
      </c>
      <c r="E328" s="141">
        <v>616</v>
      </c>
      <c r="F328" s="141">
        <v>1.2820512820512799</v>
      </c>
      <c r="G328" s="134">
        <v>380</v>
      </c>
      <c r="H328" s="141">
        <v>60.897435897435898</v>
      </c>
      <c r="I328" s="134">
        <v>317</v>
      </c>
      <c r="J328" s="141">
        <v>50.801282051282101</v>
      </c>
      <c r="K328" s="132" t="s">
        <v>4211</v>
      </c>
      <c r="L328" s="132">
        <v>633</v>
      </c>
      <c r="M328" s="132" t="s">
        <v>4210</v>
      </c>
      <c r="N328" s="132">
        <v>843</v>
      </c>
      <c r="O328" s="134" t="s">
        <v>4209</v>
      </c>
      <c r="P328" s="134" t="s">
        <v>4208</v>
      </c>
    </row>
    <row r="329" spans="1:16" s="142" customFormat="1" ht="34" customHeight="1">
      <c r="A329" s="146" t="s">
        <v>4207</v>
      </c>
      <c r="B329" s="145" t="s">
        <v>4206</v>
      </c>
      <c r="C329" s="142">
        <v>225</v>
      </c>
      <c r="D329" s="142">
        <v>1527</v>
      </c>
      <c r="E329" s="144">
        <v>1269.76</v>
      </c>
      <c r="F329" s="144">
        <v>16.846103470857901</v>
      </c>
      <c r="G329" s="142">
        <v>973</v>
      </c>
      <c r="H329" s="144">
        <v>63.719711853307103</v>
      </c>
      <c r="I329" s="142">
        <v>800</v>
      </c>
      <c r="J329" s="144">
        <v>52.390307793058298</v>
      </c>
      <c r="K329" s="143" t="s">
        <v>4205</v>
      </c>
      <c r="L329" s="143">
        <v>1677</v>
      </c>
      <c r="M329" s="143" t="s">
        <v>4204</v>
      </c>
      <c r="N329" s="143">
        <v>1686</v>
      </c>
      <c r="O329" s="142" t="s">
        <v>4203</v>
      </c>
      <c r="P329" s="142" t="s">
        <v>4202</v>
      </c>
    </row>
    <row r="330" spans="1:16">
      <c r="A330" s="136">
        <v>432622</v>
      </c>
      <c r="B330" s="135" t="s">
        <v>2475</v>
      </c>
      <c r="C330" s="134">
        <v>179</v>
      </c>
      <c r="D330" s="134">
        <v>827</v>
      </c>
      <c r="E330" s="141">
        <v>627.899441340782</v>
      </c>
      <c r="F330" s="141">
        <v>24.075037322759101</v>
      </c>
      <c r="G330" s="134">
        <v>661</v>
      </c>
      <c r="H330" s="141">
        <v>79.927448609431707</v>
      </c>
      <c r="I330" s="134">
        <v>589</v>
      </c>
      <c r="J330" s="141">
        <v>71.221281741233398</v>
      </c>
      <c r="K330" s="132" t="s">
        <v>4201</v>
      </c>
      <c r="L330" s="132">
        <v>867</v>
      </c>
      <c r="M330" s="132" t="s">
        <v>4200</v>
      </c>
      <c r="N330" s="132">
        <v>903</v>
      </c>
      <c r="O330" s="134" t="s">
        <v>4199</v>
      </c>
      <c r="P330" s="134" t="s">
        <v>4198</v>
      </c>
    </row>
    <row r="331" spans="1:16">
      <c r="A331" s="136">
        <v>432625</v>
      </c>
      <c r="B331" s="135" t="s">
        <v>2461</v>
      </c>
      <c r="C331" s="134">
        <v>245</v>
      </c>
      <c r="D331" s="134">
        <v>2412</v>
      </c>
      <c r="E331" s="141">
        <v>2021.6081632653099</v>
      </c>
      <c r="F331" s="141">
        <v>16.1853995329475</v>
      </c>
      <c r="G331" s="134">
        <v>1836</v>
      </c>
      <c r="H331" s="141">
        <v>76.119402985074601</v>
      </c>
      <c r="I331" s="134">
        <v>1608</v>
      </c>
      <c r="J331" s="141">
        <v>66.6666666666667</v>
      </c>
      <c r="K331" s="132" t="s">
        <v>4197</v>
      </c>
      <c r="L331" s="132">
        <v>2460</v>
      </c>
      <c r="M331" s="132" t="s">
        <v>4196</v>
      </c>
      <c r="N331" s="132">
        <v>2427</v>
      </c>
      <c r="O331" s="134" t="s">
        <v>4195</v>
      </c>
      <c r="P331" s="134" t="s">
        <v>4194</v>
      </c>
    </row>
    <row r="332" spans="1:16">
      <c r="A332" s="136">
        <v>432628</v>
      </c>
      <c r="B332" s="135" t="s">
        <v>1647</v>
      </c>
      <c r="C332" s="134">
        <v>228</v>
      </c>
      <c r="D332" s="134">
        <v>645</v>
      </c>
      <c r="E332" s="141">
        <v>625.71052631578902</v>
      </c>
      <c r="F332" s="141">
        <v>2.9906160750713999</v>
      </c>
      <c r="G332" s="134">
        <v>415</v>
      </c>
      <c r="H332" s="141">
        <v>64.341085271317795</v>
      </c>
      <c r="I332" s="134">
        <v>296</v>
      </c>
      <c r="J332" s="141">
        <v>45.8914728682171</v>
      </c>
      <c r="K332" s="132" t="s">
        <v>4193</v>
      </c>
      <c r="L332" s="132">
        <v>1188</v>
      </c>
      <c r="M332" s="132" t="s">
        <v>4192</v>
      </c>
      <c r="N332" s="132">
        <v>1161</v>
      </c>
      <c r="O332" s="134" t="s">
        <v>4191</v>
      </c>
      <c r="P332" s="134" t="s">
        <v>4190</v>
      </c>
    </row>
    <row r="333" spans="1:16">
      <c r="A333" s="136">
        <v>432629</v>
      </c>
      <c r="B333" s="135" t="s">
        <v>2461</v>
      </c>
      <c r="C333" s="134">
        <v>244</v>
      </c>
      <c r="D333" s="134">
        <v>2277</v>
      </c>
      <c r="E333" s="141">
        <v>1849.8319672131099</v>
      </c>
      <c r="F333" s="141">
        <v>18.760124408734502</v>
      </c>
      <c r="G333" s="134">
        <v>1430</v>
      </c>
      <c r="H333" s="141">
        <v>62.801932367149803</v>
      </c>
      <c r="I333" s="134">
        <v>1232</v>
      </c>
      <c r="J333" s="141">
        <v>54.106280193236699</v>
      </c>
      <c r="K333" s="132" t="s">
        <v>4189</v>
      </c>
      <c r="L333" s="132">
        <v>2457</v>
      </c>
      <c r="M333" s="132" t="s">
        <v>4188</v>
      </c>
      <c r="N333" s="132">
        <v>2355</v>
      </c>
      <c r="O333" s="134" t="s">
        <v>4187</v>
      </c>
      <c r="P333" s="134" t="s">
        <v>4186</v>
      </c>
    </row>
    <row r="334" spans="1:16">
      <c r="A334" s="136">
        <v>432633</v>
      </c>
      <c r="B334" s="135" t="s">
        <v>1627</v>
      </c>
      <c r="C334" s="134">
        <v>232</v>
      </c>
      <c r="D334" s="134">
        <v>1326</v>
      </c>
      <c r="E334" s="141">
        <v>1220.21120689655</v>
      </c>
      <c r="F334" s="141">
        <v>7.9780386955843303</v>
      </c>
      <c r="G334" s="134">
        <v>1048</v>
      </c>
      <c r="H334" s="141">
        <v>79.034690799396699</v>
      </c>
      <c r="I334" s="134">
        <v>933</v>
      </c>
      <c r="J334" s="141">
        <v>70.3619909502262</v>
      </c>
      <c r="K334" s="132" t="s">
        <v>4185</v>
      </c>
      <c r="L334" s="132">
        <v>1380</v>
      </c>
      <c r="M334" s="132" t="s">
        <v>4184</v>
      </c>
      <c r="N334" s="132">
        <v>2613</v>
      </c>
      <c r="O334" s="134" t="s">
        <v>4183</v>
      </c>
      <c r="P334" s="134" t="s">
        <v>4182</v>
      </c>
    </row>
    <row r="335" spans="1:16" s="142" customFormat="1" ht="38" customHeight="1">
      <c r="A335" s="146" t="s">
        <v>4181</v>
      </c>
      <c r="B335" s="145" t="s">
        <v>4180</v>
      </c>
      <c r="C335" s="142">
        <v>228</v>
      </c>
      <c r="D335" s="142">
        <v>369</v>
      </c>
      <c r="E335" s="144">
        <v>363.18421052631601</v>
      </c>
      <c r="F335" s="144">
        <v>1.5760947083154999</v>
      </c>
      <c r="G335" s="142">
        <v>309</v>
      </c>
      <c r="H335" s="144">
        <v>83.739837398373993</v>
      </c>
      <c r="I335" s="142">
        <v>281</v>
      </c>
      <c r="J335" s="144">
        <v>76.151761517615199</v>
      </c>
      <c r="K335" s="143" t="s">
        <v>4179</v>
      </c>
      <c r="L335" s="143">
        <v>375</v>
      </c>
      <c r="M335" s="143" t="s">
        <v>4178</v>
      </c>
      <c r="N335" s="143">
        <v>363</v>
      </c>
      <c r="O335" s="142" t="s">
        <v>4177</v>
      </c>
      <c r="P335" s="142" t="s">
        <v>4176</v>
      </c>
    </row>
    <row r="336" spans="1:16">
      <c r="A336" s="136">
        <v>432635</v>
      </c>
      <c r="B336" s="135" t="s">
        <v>1638</v>
      </c>
      <c r="C336" s="134">
        <v>234</v>
      </c>
      <c r="D336" s="134">
        <v>867</v>
      </c>
      <c r="E336" s="141">
        <v>800.58974358974399</v>
      </c>
      <c r="F336" s="141">
        <v>7.6597758258657898</v>
      </c>
      <c r="G336" s="134">
        <v>540</v>
      </c>
      <c r="H336" s="141">
        <v>62.283737024221502</v>
      </c>
      <c r="I336" s="134">
        <v>437</v>
      </c>
      <c r="J336" s="141">
        <v>50.403690888120003</v>
      </c>
      <c r="K336" s="132" t="s">
        <v>4175</v>
      </c>
      <c r="L336" s="132">
        <v>1104</v>
      </c>
      <c r="M336" s="132" t="s">
        <v>4174</v>
      </c>
      <c r="N336" s="132">
        <v>3339</v>
      </c>
      <c r="O336" s="134" t="s">
        <v>4173</v>
      </c>
      <c r="P336" s="134" t="s">
        <v>4172</v>
      </c>
    </row>
    <row r="337" spans="1:16">
      <c r="A337" s="136">
        <v>432637</v>
      </c>
      <c r="B337" s="135" t="s">
        <v>1652</v>
      </c>
      <c r="C337" s="134">
        <v>203</v>
      </c>
      <c r="D337" s="134">
        <v>984</v>
      </c>
      <c r="E337" s="141">
        <v>769.25615763546796</v>
      </c>
      <c r="F337" s="141">
        <v>21.823561215907699</v>
      </c>
      <c r="G337" s="134">
        <v>628</v>
      </c>
      <c r="H337" s="141">
        <v>63.821138211382099</v>
      </c>
      <c r="I337" s="134">
        <v>524</v>
      </c>
      <c r="J337" s="141">
        <v>53.252032520325201</v>
      </c>
      <c r="K337" s="132" t="s">
        <v>4171</v>
      </c>
      <c r="L337" s="132">
        <v>1143</v>
      </c>
      <c r="M337" s="132" t="s">
        <v>4170</v>
      </c>
      <c r="N337" s="132">
        <v>1137</v>
      </c>
      <c r="O337" s="134" t="s">
        <v>4169</v>
      </c>
      <c r="P337" s="134" t="s">
        <v>4168</v>
      </c>
    </row>
    <row r="338" spans="1:16">
      <c r="A338" s="136">
        <v>432638</v>
      </c>
      <c r="B338" s="135" t="s">
        <v>1647</v>
      </c>
      <c r="C338" s="134">
        <v>231</v>
      </c>
      <c r="D338" s="134">
        <v>603</v>
      </c>
      <c r="E338" s="141">
        <v>588.36363636363603</v>
      </c>
      <c r="F338" s="141">
        <v>2.42725765113825</v>
      </c>
      <c r="G338" s="134">
        <v>512</v>
      </c>
      <c r="H338" s="141">
        <v>84.908789386401295</v>
      </c>
      <c r="I338" s="134">
        <v>405</v>
      </c>
      <c r="J338" s="141">
        <v>67.164179104477597</v>
      </c>
      <c r="K338" s="132" t="s">
        <v>4167</v>
      </c>
      <c r="L338" s="132">
        <v>936</v>
      </c>
      <c r="M338" s="132" t="s">
        <v>4166</v>
      </c>
      <c r="N338" s="132">
        <v>930</v>
      </c>
      <c r="O338" s="134" t="s">
        <v>4165</v>
      </c>
      <c r="P338" s="134" t="s">
        <v>4164</v>
      </c>
    </row>
    <row r="339" spans="1:16">
      <c r="A339" s="136">
        <v>432641</v>
      </c>
      <c r="B339" s="135" t="s">
        <v>1652</v>
      </c>
      <c r="C339" s="134">
        <v>217</v>
      </c>
      <c r="D339" s="134">
        <v>501</v>
      </c>
      <c r="E339" s="141">
        <v>486.98156682027599</v>
      </c>
      <c r="F339" s="141">
        <v>2.7980904550346302</v>
      </c>
      <c r="G339" s="134">
        <v>353</v>
      </c>
      <c r="H339" s="141">
        <v>70.4590818363273</v>
      </c>
      <c r="I339" s="134">
        <v>310</v>
      </c>
      <c r="J339" s="141">
        <v>61.876247504989998</v>
      </c>
      <c r="K339" s="132" t="s">
        <v>4163</v>
      </c>
      <c r="L339" s="132">
        <v>636</v>
      </c>
      <c r="M339" s="132" t="s">
        <v>4162</v>
      </c>
      <c r="N339" s="132">
        <v>609</v>
      </c>
      <c r="O339" s="134" t="s">
        <v>4161</v>
      </c>
      <c r="P339" s="134" t="s">
        <v>4160</v>
      </c>
    </row>
    <row r="340" spans="1:16">
      <c r="A340" s="136">
        <v>432647</v>
      </c>
      <c r="B340" s="135" t="s">
        <v>1647</v>
      </c>
      <c r="C340" s="134">
        <v>222</v>
      </c>
      <c r="D340" s="134">
        <v>765</v>
      </c>
      <c r="E340" s="141">
        <v>701.95945945945903</v>
      </c>
      <c r="F340" s="141">
        <v>8.2405935347111807</v>
      </c>
      <c r="G340" s="134">
        <v>583</v>
      </c>
      <c r="H340" s="141">
        <v>76.209150326797399</v>
      </c>
      <c r="I340" s="134">
        <v>505</v>
      </c>
      <c r="J340" s="141">
        <v>66.013071895424801</v>
      </c>
      <c r="K340" s="132" t="s">
        <v>4159</v>
      </c>
      <c r="L340" s="132">
        <v>765</v>
      </c>
      <c r="M340" s="132" t="s">
        <v>4158</v>
      </c>
      <c r="N340" s="132">
        <v>480</v>
      </c>
      <c r="O340" s="134" t="s">
        <v>4157</v>
      </c>
      <c r="P340" s="134" t="s">
        <v>4156</v>
      </c>
    </row>
    <row r="341" spans="1:16">
      <c r="A341" s="136">
        <v>432649</v>
      </c>
      <c r="B341" s="135" t="s">
        <v>1652</v>
      </c>
      <c r="C341" s="134">
        <v>177</v>
      </c>
      <c r="D341" s="134">
        <v>111</v>
      </c>
      <c r="E341" s="141">
        <v>107.57627118644101</v>
      </c>
      <c r="F341" s="141">
        <v>3.0844403725759699</v>
      </c>
      <c r="G341" s="134">
        <v>68</v>
      </c>
      <c r="H341" s="141">
        <v>61.261261261261303</v>
      </c>
      <c r="I341" s="134">
        <v>61</v>
      </c>
      <c r="J341" s="141">
        <v>54.954954954954999</v>
      </c>
      <c r="K341" s="132" t="s">
        <v>4155</v>
      </c>
      <c r="L341" s="132">
        <v>1146</v>
      </c>
      <c r="M341" s="132" t="s">
        <v>4154</v>
      </c>
      <c r="N341" s="132">
        <v>1101</v>
      </c>
      <c r="O341" s="134" t="s">
        <v>4153</v>
      </c>
      <c r="P341" s="134" t="s">
        <v>4152</v>
      </c>
    </row>
    <row r="342" spans="1:16">
      <c r="A342" s="136">
        <v>432652</v>
      </c>
      <c r="B342" s="135" t="s">
        <v>1652</v>
      </c>
      <c r="C342" s="134">
        <v>186</v>
      </c>
      <c r="D342" s="134">
        <v>1333</v>
      </c>
      <c r="E342" s="141">
        <v>1026.5</v>
      </c>
      <c r="F342" s="141">
        <v>22.993248312077998</v>
      </c>
      <c r="G342" s="134">
        <v>835</v>
      </c>
      <c r="H342" s="141">
        <v>62.640660165041297</v>
      </c>
      <c r="I342" s="134">
        <v>694</v>
      </c>
      <c r="J342" s="141">
        <v>52.063015753938501</v>
      </c>
      <c r="K342" s="132" t="s">
        <v>4151</v>
      </c>
      <c r="L342" s="132">
        <v>1542</v>
      </c>
      <c r="M342" s="132" t="s">
        <v>4150</v>
      </c>
      <c r="N342" s="132">
        <v>1479</v>
      </c>
      <c r="O342" s="134" t="s">
        <v>4149</v>
      </c>
      <c r="P342" s="134" t="s">
        <v>4148</v>
      </c>
    </row>
    <row r="343" spans="1:16">
      <c r="A343" s="136">
        <v>432662</v>
      </c>
      <c r="B343" s="135" t="s">
        <v>1638</v>
      </c>
      <c r="C343" s="134">
        <v>224</v>
      </c>
      <c r="D343" s="134">
        <v>1536</v>
      </c>
      <c r="E343" s="141">
        <v>1293.9508928571399</v>
      </c>
      <c r="F343" s="141">
        <v>15.7584054129464</v>
      </c>
      <c r="G343" s="134">
        <v>1139</v>
      </c>
      <c r="H343" s="141">
        <v>74.1536458333333</v>
      </c>
      <c r="I343" s="134">
        <v>906</v>
      </c>
      <c r="J343" s="141">
        <v>58.984375</v>
      </c>
      <c r="K343" s="132" t="s">
        <v>4147</v>
      </c>
      <c r="L343" s="132">
        <v>1626</v>
      </c>
      <c r="M343" s="132" t="s">
        <v>4146</v>
      </c>
      <c r="N343" s="132">
        <v>1641</v>
      </c>
      <c r="O343" s="134" t="s">
        <v>4145</v>
      </c>
      <c r="P343" s="134" t="s">
        <v>4144</v>
      </c>
    </row>
    <row r="344" spans="1:16">
      <c r="A344" s="136">
        <v>432665</v>
      </c>
      <c r="B344" s="135" t="s">
        <v>1627</v>
      </c>
      <c r="C344" s="134">
        <v>230</v>
      </c>
      <c r="D344" s="134">
        <v>1906</v>
      </c>
      <c r="E344" s="141">
        <v>1576.5956521739099</v>
      </c>
      <c r="F344" s="141">
        <v>17.282494639353999</v>
      </c>
      <c r="G344" s="134">
        <v>1454</v>
      </c>
      <c r="H344" s="141">
        <v>76.285414480587605</v>
      </c>
      <c r="I344" s="134">
        <v>1302</v>
      </c>
      <c r="J344" s="141">
        <v>68.310598111227705</v>
      </c>
      <c r="K344" s="132" t="s">
        <v>4143</v>
      </c>
      <c r="L344" s="132">
        <v>2082</v>
      </c>
      <c r="M344" s="132" t="s">
        <v>4142</v>
      </c>
      <c r="N344" s="132">
        <v>2169</v>
      </c>
      <c r="O344" s="134" t="s">
        <v>4141</v>
      </c>
      <c r="P344" s="134" t="s">
        <v>4140</v>
      </c>
    </row>
    <row r="345" spans="1:16">
      <c r="A345" s="136">
        <v>432666</v>
      </c>
      <c r="B345" s="135" t="s">
        <v>1652</v>
      </c>
      <c r="C345" s="134">
        <v>209</v>
      </c>
      <c r="D345" s="134">
        <v>540</v>
      </c>
      <c r="E345" s="141">
        <v>496.65071770334902</v>
      </c>
      <c r="F345" s="141">
        <v>8.0276448697501301</v>
      </c>
      <c r="G345" s="134">
        <v>356</v>
      </c>
      <c r="H345" s="141">
        <v>65.925925925925895</v>
      </c>
      <c r="I345" s="134">
        <v>319</v>
      </c>
      <c r="J345" s="141">
        <v>59.074074074074097</v>
      </c>
      <c r="K345" s="132" t="s">
        <v>4139</v>
      </c>
      <c r="L345" s="132">
        <v>786</v>
      </c>
      <c r="M345" s="132" t="s">
        <v>4138</v>
      </c>
      <c r="N345" s="132">
        <v>762</v>
      </c>
      <c r="O345" s="134" t="s">
        <v>4137</v>
      </c>
      <c r="P345" s="134" t="s">
        <v>4136</v>
      </c>
    </row>
    <row r="346" spans="1:16">
      <c r="A346" s="136">
        <v>432668</v>
      </c>
      <c r="B346" s="135" t="s">
        <v>1647</v>
      </c>
      <c r="C346" s="134">
        <v>215</v>
      </c>
      <c r="D346" s="134">
        <v>684</v>
      </c>
      <c r="E346" s="141">
        <v>669.01395348837195</v>
      </c>
      <c r="F346" s="141">
        <v>2.19094247246022</v>
      </c>
      <c r="G346" s="134">
        <v>424</v>
      </c>
      <c r="H346" s="141">
        <v>61.988304093567301</v>
      </c>
      <c r="I346" s="134">
        <v>371</v>
      </c>
      <c r="J346" s="141">
        <v>54.239766081871302</v>
      </c>
      <c r="K346" s="132" t="s">
        <v>4135</v>
      </c>
      <c r="L346" s="132">
        <v>714</v>
      </c>
      <c r="M346" s="132" t="s">
        <v>4134</v>
      </c>
      <c r="N346" s="132">
        <v>873</v>
      </c>
      <c r="O346" s="134" t="s">
        <v>4133</v>
      </c>
      <c r="P346" s="134" t="s">
        <v>4132</v>
      </c>
    </row>
    <row r="347" spans="1:16">
      <c r="A347" s="136">
        <v>432673</v>
      </c>
      <c r="B347" s="135" t="s">
        <v>1652</v>
      </c>
      <c r="C347" s="134">
        <v>229</v>
      </c>
      <c r="D347" s="134">
        <v>546</v>
      </c>
      <c r="E347" s="141">
        <v>533.27947598253297</v>
      </c>
      <c r="F347" s="141">
        <v>2.3297663035654299</v>
      </c>
      <c r="G347" s="134">
        <v>443</v>
      </c>
      <c r="H347" s="141">
        <v>81.135531135531096</v>
      </c>
      <c r="I347" s="134">
        <v>383</v>
      </c>
      <c r="J347" s="141">
        <v>70.146520146520103</v>
      </c>
      <c r="K347" s="132" t="s">
        <v>4131</v>
      </c>
      <c r="L347" s="132">
        <v>576</v>
      </c>
      <c r="M347" s="132" t="s">
        <v>4130</v>
      </c>
      <c r="N347" s="132">
        <v>576</v>
      </c>
      <c r="O347" s="134" t="s">
        <v>4129</v>
      </c>
      <c r="P347" s="134" t="s">
        <v>4128</v>
      </c>
    </row>
    <row r="348" spans="1:16">
      <c r="A348" s="136">
        <v>432682</v>
      </c>
      <c r="B348" s="135" t="s">
        <v>1647</v>
      </c>
      <c r="C348" s="134">
        <v>220</v>
      </c>
      <c r="D348" s="134">
        <v>753</v>
      </c>
      <c r="E348" s="141">
        <v>694.45909090909095</v>
      </c>
      <c r="F348" s="141">
        <v>7.7743571169866001</v>
      </c>
      <c r="G348" s="134">
        <v>624</v>
      </c>
      <c r="H348" s="141">
        <v>82.868525896414297</v>
      </c>
      <c r="I348" s="134">
        <v>540</v>
      </c>
      <c r="J348" s="141">
        <v>71.713147410358602</v>
      </c>
      <c r="K348" s="132" t="s">
        <v>4127</v>
      </c>
      <c r="L348" s="132">
        <v>843</v>
      </c>
      <c r="M348" s="132" t="s">
        <v>4126</v>
      </c>
      <c r="N348" s="132">
        <v>981</v>
      </c>
      <c r="O348" s="134" t="s">
        <v>4125</v>
      </c>
      <c r="P348" s="134" t="s">
        <v>4124</v>
      </c>
    </row>
    <row r="349" spans="1:16" s="142" customFormat="1" ht="35" customHeight="1">
      <c r="A349" s="146" t="s">
        <v>4123</v>
      </c>
      <c r="B349" s="145" t="s">
        <v>3525</v>
      </c>
      <c r="C349" s="142">
        <v>229</v>
      </c>
      <c r="D349" s="142">
        <v>1086</v>
      </c>
      <c r="E349" s="144">
        <v>1041.24890829694</v>
      </c>
      <c r="F349" s="144">
        <v>4.1207266761562398</v>
      </c>
      <c r="G349" s="142">
        <v>789</v>
      </c>
      <c r="H349" s="144">
        <v>72.651933701657498</v>
      </c>
      <c r="I349" s="142">
        <v>694</v>
      </c>
      <c r="J349" s="144">
        <v>63.904235727440202</v>
      </c>
      <c r="K349" s="143" t="s">
        <v>4122</v>
      </c>
      <c r="L349" s="143">
        <v>1176</v>
      </c>
      <c r="M349" s="143" t="s">
        <v>4121</v>
      </c>
      <c r="N349" s="143">
        <v>1149</v>
      </c>
      <c r="O349" s="142" t="s">
        <v>4120</v>
      </c>
      <c r="P349" s="142" t="s">
        <v>4119</v>
      </c>
    </row>
    <row r="350" spans="1:16">
      <c r="A350" s="136">
        <v>432692</v>
      </c>
      <c r="B350" s="135" t="s">
        <v>1627</v>
      </c>
      <c r="C350" s="134">
        <v>236</v>
      </c>
      <c r="D350" s="134">
        <v>1266</v>
      </c>
      <c r="E350" s="141">
        <v>1147.56355932203</v>
      </c>
      <c r="F350" s="141">
        <v>9.3551690898867399</v>
      </c>
      <c r="G350" s="134">
        <v>1005</v>
      </c>
      <c r="H350" s="141">
        <v>79.383886255924196</v>
      </c>
      <c r="I350" s="134">
        <v>790</v>
      </c>
      <c r="J350" s="141">
        <v>62.401263823064802</v>
      </c>
      <c r="K350" s="132" t="s">
        <v>4118</v>
      </c>
      <c r="L350" s="132">
        <v>1437</v>
      </c>
      <c r="M350" s="132" t="s">
        <v>4117</v>
      </c>
      <c r="N350" s="132">
        <v>1518</v>
      </c>
      <c r="O350" s="134" t="s">
        <v>4116</v>
      </c>
      <c r="P350" s="134" t="s">
        <v>4115</v>
      </c>
    </row>
    <row r="351" spans="1:16">
      <c r="A351" s="136">
        <v>432696</v>
      </c>
      <c r="B351" s="135" t="s">
        <v>1652</v>
      </c>
      <c r="C351" s="134">
        <v>195</v>
      </c>
      <c r="D351" s="134">
        <v>1242</v>
      </c>
      <c r="E351" s="141">
        <v>902.47692307692296</v>
      </c>
      <c r="F351" s="141">
        <v>27.336801684627801</v>
      </c>
      <c r="G351" s="134">
        <v>1078</v>
      </c>
      <c r="H351" s="141">
        <v>86.795491143317193</v>
      </c>
      <c r="I351" s="134">
        <v>939</v>
      </c>
      <c r="J351" s="141">
        <v>75.603864734299506</v>
      </c>
      <c r="K351" s="132" t="s">
        <v>4114</v>
      </c>
      <c r="L351" s="132">
        <v>1323</v>
      </c>
      <c r="M351" s="132" t="s">
        <v>4113</v>
      </c>
      <c r="N351" s="132">
        <v>1362</v>
      </c>
      <c r="O351" s="134" t="s">
        <v>4112</v>
      </c>
      <c r="P351" s="134" t="s">
        <v>4111</v>
      </c>
    </row>
    <row r="352" spans="1:16">
      <c r="A352" s="136">
        <v>432698</v>
      </c>
      <c r="B352" s="135" t="s">
        <v>1647</v>
      </c>
      <c r="C352" s="134">
        <v>223</v>
      </c>
      <c r="D352" s="134">
        <v>693</v>
      </c>
      <c r="E352" s="141">
        <v>672.88789237668198</v>
      </c>
      <c r="F352" s="141">
        <v>2.9021800322248801</v>
      </c>
      <c r="G352" s="134">
        <v>458</v>
      </c>
      <c r="H352" s="141">
        <v>66.0894660894661</v>
      </c>
      <c r="I352" s="134">
        <v>398</v>
      </c>
      <c r="J352" s="141">
        <v>57.431457431457403</v>
      </c>
      <c r="K352" s="132" t="s">
        <v>4110</v>
      </c>
      <c r="L352" s="132">
        <v>2346</v>
      </c>
      <c r="M352" s="132" t="s">
        <v>4109</v>
      </c>
      <c r="N352" s="132">
        <v>2004</v>
      </c>
      <c r="O352" s="134" t="s">
        <v>4108</v>
      </c>
      <c r="P352" s="134" t="s">
        <v>4107</v>
      </c>
    </row>
    <row r="353" spans="1:16">
      <c r="A353" s="136">
        <v>432701</v>
      </c>
      <c r="B353" s="135" t="s">
        <v>1652</v>
      </c>
      <c r="C353" s="134">
        <v>211</v>
      </c>
      <c r="D353" s="134">
        <v>1015</v>
      </c>
      <c r="E353" s="141">
        <v>801.32227488151705</v>
      </c>
      <c r="F353" s="141">
        <v>21.051992622510699</v>
      </c>
      <c r="G353" s="134">
        <v>920</v>
      </c>
      <c r="H353" s="141">
        <v>90.640394088670007</v>
      </c>
      <c r="I353" s="134">
        <v>787</v>
      </c>
      <c r="J353" s="141">
        <v>77.5369458128079</v>
      </c>
      <c r="K353" s="132" t="s">
        <v>4106</v>
      </c>
      <c r="L353" s="132">
        <v>1308</v>
      </c>
      <c r="M353" s="132" t="s">
        <v>4105</v>
      </c>
      <c r="N353" s="132">
        <v>1290</v>
      </c>
      <c r="O353" s="134" t="s">
        <v>4104</v>
      </c>
      <c r="P353" s="134" t="s">
        <v>4103</v>
      </c>
    </row>
    <row r="354" spans="1:16">
      <c r="A354" s="136">
        <v>432702</v>
      </c>
      <c r="B354" s="135" t="s">
        <v>1647</v>
      </c>
      <c r="C354" s="134">
        <v>235</v>
      </c>
      <c r="D354" s="134">
        <v>699</v>
      </c>
      <c r="E354" s="141">
        <v>688.57021276595697</v>
      </c>
      <c r="F354" s="141">
        <v>1.4921011779746101</v>
      </c>
      <c r="G354" s="134">
        <v>517</v>
      </c>
      <c r="H354" s="141">
        <v>73.962804005722504</v>
      </c>
      <c r="I354" s="134">
        <v>457</v>
      </c>
      <c r="J354" s="141">
        <v>65.379113018598005</v>
      </c>
      <c r="K354" s="132" t="s">
        <v>4102</v>
      </c>
      <c r="L354" s="132">
        <v>735</v>
      </c>
      <c r="M354" s="132" t="s">
        <v>4101</v>
      </c>
      <c r="N354" s="132">
        <v>738</v>
      </c>
      <c r="O354" s="134" t="s">
        <v>4100</v>
      </c>
      <c r="P354" s="134" t="s">
        <v>4099</v>
      </c>
    </row>
    <row r="355" spans="1:16" s="142" customFormat="1" ht="33" customHeight="1">
      <c r="A355" s="146" t="s">
        <v>4098</v>
      </c>
      <c r="B355" s="145" t="s">
        <v>3190</v>
      </c>
      <c r="C355" s="142">
        <v>233</v>
      </c>
      <c r="D355" s="142">
        <v>840</v>
      </c>
      <c r="E355" s="144">
        <v>807.69527896995703</v>
      </c>
      <c r="F355" s="144">
        <v>3.8458001226241598</v>
      </c>
      <c r="G355" s="142">
        <v>635</v>
      </c>
      <c r="H355" s="144">
        <v>75.595238095238102</v>
      </c>
      <c r="I355" s="142">
        <v>516</v>
      </c>
      <c r="J355" s="144">
        <v>61.428571428571402</v>
      </c>
      <c r="K355" s="143" t="s">
        <v>4097</v>
      </c>
      <c r="L355" s="143">
        <v>846</v>
      </c>
      <c r="M355" s="143" t="s">
        <v>4096</v>
      </c>
      <c r="N355" s="143">
        <v>843</v>
      </c>
      <c r="O355" s="142" t="s">
        <v>4095</v>
      </c>
      <c r="P355" s="142" t="s">
        <v>4094</v>
      </c>
    </row>
    <row r="356" spans="1:16">
      <c r="A356" s="136">
        <v>432708</v>
      </c>
      <c r="B356" s="135" t="s">
        <v>1652</v>
      </c>
      <c r="C356" s="134">
        <v>222</v>
      </c>
      <c r="D356" s="134">
        <v>636</v>
      </c>
      <c r="E356" s="141">
        <v>577.66216216216196</v>
      </c>
      <c r="F356" s="141">
        <v>9.1726160122386506</v>
      </c>
      <c r="G356" s="134">
        <v>532</v>
      </c>
      <c r="H356" s="141">
        <v>83.647798742138406</v>
      </c>
      <c r="I356" s="134">
        <v>463</v>
      </c>
      <c r="J356" s="141">
        <v>72.798742138364801</v>
      </c>
      <c r="K356" s="132" t="s">
        <v>4093</v>
      </c>
      <c r="L356" s="132">
        <v>1023</v>
      </c>
      <c r="M356" s="132" t="s">
        <v>4092</v>
      </c>
      <c r="N356" s="132">
        <v>654</v>
      </c>
      <c r="O356" s="134" t="s">
        <v>4091</v>
      </c>
      <c r="P356" s="134" t="s">
        <v>4090</v>
      </c>
    </row>
    <row r="357" spans="1:16">
      <c r="A357" s="136">
        <v>432713</v>
      </c>
      <c r="B357" s="135" t="s">
        <v>1627</v>
      </c>
      <c r="C357" s="134">
        <v>231</v>
      </c>
      <c r="D357" s="134">
        <v>1980</v>
      </c>
      <c r="E357" s="141">
        <v>1650.5584415584401</v>
      </c>
      <c r="F357" s="141">
        <v>16.638462547553502</v>
      </c>
      <c r="G357" s="134">
        <v>1479</v>
      </c>
      <c r="H357" s="141">
        <v>74.696969696969703</v>
      </c>
      <c r="I357" s="134">
        <v>1328</v>
      </c>
      <c r="J357" s="141">
        <v>67.070707070707101</v>
      </c>
      <c r="K357" s="132" t="s">
        <v>4089</v>
      </c>
      <c r="L357" s="132">
        <v>2076</v>
      </c>
      <c r="M357" s="132" t="s">
        <v>4088</v>
      </c>
      <c r="N357" s="132">
        <v>2109</v>
      </c>
      <c r="O357" s="134" t="s">
        <v>4087</v>
      </c>
      <c r="P357" s="134" t="s">
        <v>4086</v>
      </c>
    </row>
    <row r="358" spans="1:16" ht="31">
      <c r="A358" s="136" t="s">
        <v>4085</v>
      </c>
      <c r="B358" s="135" t="s">
        <v>2050</v>
      </c>
      <c r="C358" s="134">
        <v>236</v>
      </c>
      <c r="D358" s="134">
        <v>651</v>
      </c>
      <c r="E358" s="141">
        <v>629.70762711864404</v>
      </c>
      <c r="F358" s="141">
        <v>3.2707178005155</v>
      </c>
      <c r="G358" s="134">
        <v>463</v>
      </c>
      <c r="H358" s="141">
        <v>71.121351766513101</v>
      </c>
      <c r="I358" s="134">
        <v>396</v>
      </c>
      <c r="J358" s="141">
        <v>60.829493087557601</v>
      </c>
      <c r="K358" s="132" t="s">
        <v>4084</v>
      </c>
      <c r="L358" s="132">
        <v>762</v>
      </c>
      <c r="M358" s="132" t="s">
        <v>4083</v>
      </c>
      <c r="N358" s="132">
        <v>795</v>
      </c>
      <c r="O358" s="134" t="s">
        <v>4082</v>
      </c>
      <c r="P358" s="134" t="s">
        <v>4081</v>
      </c>
    </row>
    <row r="359" spans="1:16" s="142" customFormat="1" ht="34" customHeight="1">
      <c r="A359" s="146" t="s">
        <v>4080</v>
      </c>
      <c r="B359" s="145" t="s">
        <v>3190</v>
      </c>
      <c r="C359" s="142">
        <v>244</v>
      </c>
      <c r="D359" s="142">
        <v>918</v>
      </c>
      <c r="E359" s="144">
        <v>885.11065573770497</v>
      </c>
      <c r="F359" s="144">
        <v>3.58271723990143</v>
      </c>
      <c r="G359" s="142">
        <v>513</v>
      </c>
      <c r="H359" s="144">
        <v>55.882352941176499</v>
      </c>
      <c r="I359" s="142">
        <v>455</v>
      </c>
      <c r="J359" s="144">
        <v>49.564270152505401</v>
      </c>
      <c r="K359" s="143" t="s">
        <v>4079</v>
      </c>
      <c r="L359" s="143">
        <v>1032</v>
      </c>
      <c r="M359" s="143" t="s">
        <v>4078</v>
      </c>
      <c r="N359" s="143">
        <v>1176</v>
      </c>
      <c r="O359" s="142" t="s">
        <v>4077</v>
      </c>
      <c r="P359" s="142" t="s">
        <v>4076</v>
      </c>
    </row>
    <row r="360" spans="1:16">
      <c r="A360" s="136">
        <v>432730</v>
      </c>
      <c r="B360" s="135" t="s">
        <v>1652</v>
      </c>
      <c r="C360" s="134">
        <v>204</v>
      </c>
      <c r="D360" s="134">
        <v>819</v>
      </c>
      <c r="E360" s="141">
        <v>649.20098039215702</v>
      </c>
      <c r="F360" s="141">
        <v>20.732481026598698</v>
      </c>
      <c r="G360" s="134">
        <v>597</v>
      </c>
      <c r="H360" s="141">
        <v>72.893772893772905</v>
      </c>
      <c r="I360" s="134">
        <v>502</v>
      </c>
      <c r="J360" s="141">
        <v>61.294261294261297</v>
      </c>
      <c r="K360" s="132" t="s">
        <v>4075</v>
      </c>
      <c r="L360" s="132">
        <v>918</v>
      </c>
      <c r="M360" s="132" t="s">
        <v>4074</v>
      </c>
      <c r="N360" s="132">
        <v>963</v>
      </c>
      <c r="O360" s="134" t="s">
        <v>4073</v>
      </c>
      <c r="P360" s="134" t="s">
        <v>4072</v>
      </c>
    </row>
    <row r="361" spans="1:16">
      <c r="A361" s="136">
        <v>432735</v>
      </c>
      <c r="B361" s="135" t="s">
        <v>1638</v>
      </c>
      <c r="C361" s="134">
        <v>229</v>
      </c>
      <c r="D361" s="134">
        <v>852</v>
      </c>
      <c r="E361" s="141">
        <v>797.93449781659399</v>
      </c>
      <c r="F361" s="141">
        <v>6.3457162187096401</v>
      </c>
      <c r="G361" s="134">
        <v>722</v>
      </c>
      <c r="H361" s="141">
        <v>84.741784037558702</v>
      </c>
      <c r="I361" s="134">
        <v>667</v>
      </c>
      <c r="J361" s="141">
        <v>78.286384976525795</v>
      </c>
      <c r="K361" s="132" t="s">
        <v>4071</v>
      </c>
      <c r="L361" s="132">
        <v>1053</v>
      </c>
      <c r="M361" s="132" t="s">
        <v>4070</v>
      </c>
      <c r="N361" s="132">
        <v>1038</v>
      </c>
      <c r="O361" s="134" t="s">
        <v>4069</v>
      </c>
      <c r="P361" s="134" t="s">
        <v>4068</v>
      </c>
    </row>
    <row r="362" spans="1:16">
      <c r="A362" s="136">
        <v>432736</v>
      </c>
      <c r="B362" s="135" t="s">
        <v>1627</v>
      </c>
      <c r="C362" s="134">
        <v>228</v>
      </c>
      <c r="D362" s="134">
        <v>1788</v>
      </c>
      <c r="E362" s="141">
        <v>1489.7763157894699</v>
      </c>
      <c r="F362" s="141">
        <v>16.679176969268799</v>
      </c>
      <c r="G362" s="134">
        <v>1187</v>
      </c>
      <c r="H362" s="141">
        <v>66.387024608501093</v>
      </c>
      <c r="I362" s="134">
        <v>1040</v>
      </c>
      <c r="J362" s="141">
        <v>58.165548098434002</v>
      </c>
      <c r="K362" s="132" t="s">
        <v>4067</v>
      </c>
      <c r="L362" s="132">
        <v>1881</v>
      </c>
      <c r="M362" s="132" t="s">
        <v>4066</v>
      </c>
      <c r="N362" s="132">
        <v>1887</v>
      </c>
      <c r="O362" s="134" t="s">
        <v>4065</v>
      </c>
      <c r="P362" s="134" t="s">
        <v>4064</v>
      </c>
    </row>
    <row r="363" spans="1:16">
      <c r="A363" s="136">
        <v>432744</v>
      </c>
      <c r="B363" s="135" t="s">
        <v>1627</v>
      </c>
      <c r="C363" s="134">
        <v>243</v>
      </c>
      <c r="D363" s="134">
        <v>1452</v>
      </c>
      <c r="E363" s="141">
        <v>1340.9506172839499</v>
      </c>
      <c r="F363" s="141">
        <v>7.6480291126755802</v>
      </c>
      <c r="G363" s="134">
        <v>851</v>
      </c>
      <c r="H363" s="141">
        <v>58.608815426997197</v>
      </c>
      <c r="I363" s="134">
        <v>708</v>
      </c>
      <c r="J363" s="141">
        <v>48.760330578512402</v>
      </c>
      <c r="K363" s="132" t="s">
        <v>4063</v>
      </c>
      <c r="L363" s="132">
        <v>1458</v>
      </c>
      <c r="M363" s="132" t="s">
        <v>4062</v>
      </c>
      <c r="N363" s="132">
        <v>1452</v>
      </c>
      <c r="O363" s="134" t="s">
        <v>4061</v>
      </c>
      <c r="P363" s="134" t="s">
        <v>4060</v>
      </c>
    </row>
    <row r="364" spans="1:16">
      <c r="A364" s="136">
        <v>432749</v>
      </c>
      <c r="B364" s="135" t="s">
        <v>1647</v>
      </c>
      <c r="C364" s="134">
        <v>235</v>
      </c>
      <c r="D364" s="134">
        <v>696</v>
      </c>
      <c r="E364" s="141">
        <v>674.79574468085104</v>
      </c>
      <c r="F364" s="141">
        <v>3.0465884079237</v>
      </c>
      <c r="G364" s="134">
        <v>404</v>
      </c>
      <c r="H364" s="141">
        <v>58.045977011494301</v>
      </c>
      <c r="I364" s="134">
        <v>301</v>
      </c>
      <c r="J364" s="141">
        <v>43.247126436781599</v>
      </c>
      <c r="K364" s="132" t="s">
        <v>4059</v>
      </c>
      <c r="L364" s="132">
        <v>1020</v>
      </c>
      <c r="M364" s="132" t="s">
        <v>4058</v>
      </c>
      <c r="N364" s="132">
        <v>1065</v>
      </c>
      <c r="O364" s="134" t="s">
        <v>4057</v>
      </c>
      <c r="P364" s="134" t="s">
        <v>4056</v>
      </c>
    </row>
    <row r="365" spans="1:16">
      <c r="A365" s="136">
        <v>432755</v>
      </c>
      <c r="B365" s="135" t="s">
        <v>1638</v>
      </c>
      <c r="C365" s="134">
        <v>214</v>
      </c>
      <c r="D365" s="134">
        <v>1353</v>
      </c>
      <c r="E365" s="141">
        <v>1133.3411214953301</v>
      </c>
      <c r="F365" s="141">
        <v>16.234950369894499</v>
      </c>
      <c r="G365" s="134">
        <v>948</v>
      </c>
      <c r="H365" s="141">
        <v>70.066518847006606</v>
      </c>
      <c r="I365" s="134">
        <v>807</v>
      </c>
      <c r="J365" s="141">
        <v>59.645232815964498</v>
      </c>
      <c r="K365" s="132" t="s">
        <v>4055</v>
      </c>
      <c r="L365" s="132">
        <v>1428</v>
      </c>
      <c r="M365" s="132" t="s">
        <v>4054</v>
      </c>
      <c r="N365" s="132">
        <v>1467</v>
      </c>
      <c r="O365" s="134" t="s">
        <v>4053</v>
      </c>
      <c r="P365" s="134" t="s">
        <v>4052</v>
      </c>
    </row>
    <row r="366" spans="1:16">
      <c r="A366" s="136">
        <v>432764</v>
      </c>
      <c r="B366" s="135" t="s">
        <v>1627</v>
      </c>
      <c r="C366" s="134">
        <v>238</v>
      </c>
      <c r="D366" s="134">
        <v>1530</v>
      </c>
      <c r="E366" s="141">
        <v>1223.60924369748</v>
      </c>
      <c r="F366" s="141">
        <v>20.0255396276157</v>
      </c>
      <c r="G366" s="134">
        <v>1136</v>
      </c>
      <c r="H366" s="141">
        <v>74.248366013071902</v>
      </c>
      <c r="I366" s="134">
        <v>971</v>
      </c>
      <c r="J366" s="141">
        <v>63.464052287581701</v>
      </c>
      <c r="K366" s="132" t="s">
        <v>4051</v>
      </c>
      <c r="L366" s="132">
        <v>1455</v>
      </c>
      <c r="M366" s="132" t="s">
        <v>4050</v>
      </c>
      <c r="N366" s="132">
        <v>1539</v>
      </c>
      <c r="O366" s="134" t="s">
        <v>4049</v>
      </c>
      <c r="P366" s="134" t="s">
        <v>4048</v>
      </c>
    </row>
    <row r="367" spans="1:16">
      <c r="A367" s="136">
        <v>432776</v>
      </c>
      <c r="B367" s="135" t="s">
        <v>1647</v>
      </c>
      <c r="C367" s="134">
        <v>222</v>
      </c>
      <c r="D367" s="134">
        <v>639</v>
      </c>
      <c r="E367" s="141">
        <v>624.08108108108104</v>
      </c>
      <c r="F367" s="141">
        <v>2.33472909529248</v>
      </c>
      <c r="G367" s="134">
        <v>344</v>
      </c>
      <c r="H367" s="141">
        <v>53.834115805946801</v>
      </c>
      <c r="I367" s="134">
        <v>296</v>
      </c>
      <c r="J367" s="141">
        <v>46.3223787167449</v>
      </c>
      <c r="K367" s="132" t="s">
        <v>4047</v>
      </c>
      <c r="L367" s="132">
        <v>648</v>
      </c>
      <c r="M367" s="132" t="s">
        <v>4046</v>
      </c>
      <c r="N367" s="132">
        <v>648</v>
      </c>
      <c r="O367" s="134" t="s">
        <v>4045</v>
      </c>
      <c r="P367" s="134" t="s">
        <v>4044</v>
      </c>
    </row>
    <row r="368" spans="1:16">
      <c r="A368" s="136">
        <v>432777</v>
      </c>
      <c r="B368" s="135" t="s">
        <v>1652</v>
      </c>
      <c r="C368" s="134">
        <v>190</v>
      </c>
      <c r="D368" s="134">
        <v>489</v>
      </c>
      <c r="E368" s="141">
        <v>468</v>
      </c>
      <c r="F368" s="141">
        <v>4.2944785276073603</v>
      </c>
      <c r="G368" s="134">
        <v>308</v>
      </c>
      <c r="H368" s="141">
        <v>62.985685071574601</v>
      </c>
      <c r="I368" s="134">
        <v>251</v>
      </c>
      <c r="J368" s="141">
        <v>51.329243353783198</v>
      </c>
      <c r="K368" s="132" t="s">
        <v>4043</v>
      </c>
      <c r="L368" s="132">
        <v>498</v>
      </c>
      <c r="M368" s="132" t="s">
        <v>4042</v>
      </c>
      <c r="N368" s="132">
        <v>492</v>
      </c>
      <c r="O368" s="134" t="s">
        <v>4041</v>
      </c>
      <c r="P368" s="134" t="s">
        <v>4040</v>
      </c>
    </row>
    <row r="369" spans="1:16">
      <c r="A369" s="136">
        <v>432782</v>
      </c>
      <c r="B369" s="135" t="s">
        <v>1647</v>
      </c>
      <c r="C369" s="134">
        <v>215</v>
      </c>
      <c r="D369" s="134">
        <v>1174</v>
      </c>
      <c r="E369" s="141">
        <v>930.320930232558</v>
      </c>
      <c r="F369" s="141">
        <v>20.7563091795095</v>
      </c>
      <c r="G369" s="134">
        <v>981</v>
      </c>
      <c r="H369" s="141">
        <v>83.560477001703603</v>
      </c>
      <c r="I369" s="134">
        <v>868</v>
      </c>
      <c r="J369" s="141">
        <v>73.935264054514505</v>
      </c>
      <c r="K369" s="132" t="s">
        <v>4039</v>
      </c>
      <c r="L369" s="132">
        <v>1518</v>
      </c>
      <c r="M369" s="132" t="s">
        <v>4038</v>
      </c>
      <c r="N369" s="132">
        <v>1380</v>
      </c>
      <c r="O369" s="134" t="s">
        <v>4037</v>
      </c>
      <c r="P369" s="134" t="s">
        <v>4036</v>
      </c>
    </row>
    <row r="370" spans="1:16">
      <c r="A370" s="136">
        <v>432785</v>
      </c>
      <c r="B370" s="135" t="s">
        <v>1627</v>
      </c>
      <c r="C370" s="134">
        <v>215</v>
      </c>
      <c r="D370" s="134">
        <v>1758</v>
      </c>
      <c r="E370" s="141">
        <v>1475.9441860465099</v>
      </c>
      <c r="F370" s="141">
        <v>16.0441304865465</v>
      </c>
      <c r="G370" s="134">
        <v>1155</v>
      </c>
      <c r="H370" s="141">
        <v>65.699658703071705</v>
      </c>
      <c r="I370" s="134">
        <v>977</v>
      </c>
      <c r="J370" s="141">
        <v>55.574516496018198</v>
      </c>
      <c r="K370" s="132" t="s">
        <v>4035</v>
      </c>
      <c r="L370" s="132">
        <v>3243</v>
      </c>
      <c r="M370" s="132" t="s">
        <v>4034</v>
      </c>
      <c r="N370" s="132">
        <v>3417</v>
      </c>
      <c r="O370" s="134" t="s">
        <v>4033</v>
      </c>
      <c r="P370" s="134" t="s">
        <v>4032</v>
      </c>
    </row>
    <row r="371" spans="1:16">
      <c r="A371" s="136">
        <v>432795</v>
      </c>
      <c r="B371" s="135" t="s">
        <v>1647</v>
      </c>
      <c r="C371" s="134">
        <v>227</v>
      </c>
      <c r="D371" s="134">
        <v>765</v>
      </c>
      <c r="E371" s="141">
        <v>739.229074889868</v>
      </c>
      <c r="F371" s="141">
        <v>3.3687483804094298</v>
      </c>
      <c r="G371" s="134">
        <v>511</v>
      </c>
      <c r="H371" s="141">
        <v>66.797385620914994</v>
      </c>
      <c r="I371" s="134">
        <v>403</v>
      </c>
      <c r="J371" s="141">
        <v>52.679738562091501</v>
      </c>
      <c r="K371" s="132" t="s">
        <v>4031</v>
      </c>
      <c r="L371" s="132">
        <v>771</v>
      </c>
      <c r="M371" s="132" t="s">
        <v>4030</v>
      </c>
      <c r="N371" s="132">
        <v>984</v>
      </c>
      <c r="O371" s="134" t="s">
        <v>4029</v>
      </c>
      <c r="P371" s="134" t="s">
        <v>4028</v>
      </c>
    </row>
    <row r="372" spans="1:16">
      <c r="A372" s="136">
        <v>432797</v>
      </c>
      <c r="B372" s="135" t="s">
        <v>1652</v>
      </c>
      <c r="C372" s="134">
        <v>199</v>
      </c>
      <c r="D372" s="134">
        <v>528</v>
      </c>
      <c r="E372" s="141">
        <v>493.41708542713599</v>
      </c>
      <c r="F372" s="141">
        <v>6.5497944266788499</v>
      </c>
      <c r="G372" s="134">
        <v>261</v>
      </c>
      <c r="H372" s="141">
        <v>49.431818181818201</v>
      </c>
      <c r="I372" s="134">
        <v>216</v>
      </c>
      <c r="J372" s="141">
        <v>40.909090909090899</v>
      </c>
      <c r="K372" s="132" t="s">
        <v>4027</v>
      </c>
      <c r="L372" s="132">
        <v>1377</v>
      </c>
      <c r="M372" s="132" t="s">
        <v>4026</v>
      </c>
      <c r="N372" s="132">
        <v>1374</v>
      </c>
      <c r="O372" s="134" t="s">
        <v>4025</v>
      </c>
      <c r="P372" s="134" t="s">
        <v>4024</v>
      </c>
    </row>
    <row r="373" spans="1:16">
      <c r="A373" s="136">
        <v>432800</v>
      </c>
      <c r="B373" s="135" t="s">
        <v>1652</v>
      </c>
      <c r="C373" s="134">
        <v>223</v>
      </c>
      <c r="D373" s="134">
        <v>654</v>
      </c>
      <c r="E373" s="141">
        <v>596.17937219730902</v>
      </c>
      <c r="F373" s="141">
        <v>8.8410745875673697</v>
      </c>
      <c r="G373" s="134">
        <v>491</v>
      </c>
      <c r="H373" s="141">
        <v>75.076452599388404</v>
      </c>
      <c r="I373" s="134">
        <v>454</v>
      </c>
      <c r="J373" s="141">
        <v>69.418960244648304</v>
      </c>
      <c r="K373" s="132" t="s">
        <v>4023</v>
      </c>
      <c r="L373" s="132">
        <v>753</v>
      </c>
      <c r="M373" s="132" t="s">
        <v>4022</v>
      </c>
      <c r="N373" s="132">
        <v>753</v>
      </c>
      <c r="O373" s="134" t="s">
        <v>4021</v>
      </c>
      <c r="P373" s="134" t="s">
        <v>4020</v>
      </c>
    </row>
    <row r="374" spans="1:16">
      <c r="A374" s="136">
        <v>432806</v>
      </c>
      <c r="B374" s="135" t="s">
        <v>1638</v>
      </c>
      <c r="C374" s="134">
        <v>229</v>
      </c>
      <c r="D374" s="134">
        <v>855</v>
      </c>
      <c r="E374" s="141">
        <v>824.475982532751</v>
      </c>
      <c r="F374" s="141">
        <v>3.57006052248525</v>
      </c>
      <c r="G374" s="134">
        <v>563</v>
      </c>
      <c r="H374" s="141">
        <v>65.847953216374293</v>
      </c>
      <c r="I374" s="134">
        <v>459</v>
      </c>
      <c r="J374" s="141">
        <v>53.684210526315802</v>
      </c>
      <c r="K374" s="132" t="s">
        <v>4019</v>
      </c>
      <c r="L374" s="132">
        <v>861</v>
      </c>
      <c r="M374" s="132" t="s">
        <v>4018</v>
      </c>
      <c r="N374" s="132">
        <v>867</v>
      </c>
      <c r="O374" s="134" t="s">
        <v>4017</v>
      </c>
      <c r="P374" s="134" t="s">
        <v>4016</v>
      </c>
    </row>
    <row r="375" spans="1:16">
      <c r="A375" s="136">
        <v>432810</v>
      </c>
      <c r="B375" s="135" t="s">
        <v>1652</v>
      </c>
      <c r="C375" s="134">
        <v>209</v>
      </c>
      <c r="D375" s="134">
        <v>534</v>
      </c>
      <c r="E375" s="141">
        <v>491.77033492823</v>
      </c>
      <c r="F375" s="141">
        <v>7.9081769797322696</v>
      </c>
      <c r="G375" s="134">
        <v>427</v>
      </c>
      <c r="H375" s="141">
        <v>79.962546816479403</v>
      </c>
      <c r="I375" s="134">
        <v>347</v>
      </c>
      <c r="J375" s="141">
        <v>64.981273408239701</v>
      </c>
      <c r="K375" s="132" t="s">
        <v>4015</v>
      </c>
      <c r="L375" s="132">
        <v>549</v>
      </c>
      <c r="M375" s="132" t="s">
        <v>4014</v>
      </c>
      <c r="N375" s="132">
        <v>540</v>
      </c>
      <c r="O375" s="134" t="s">
        <v>4013</v>
      </c>
      <c r="P375" s="134" t="s">
        <v>4012</v>
      </c>
    </row>
    <row r="376" spans="1:16">
      <c r="A376" s="136">
        <v>432813</v>
      </c>
      <c r="B376" s="135" t="s">
        <v>1652</v>
      </c>
      <c r="C376" s="134">
        <v>233</v>
      </c>
      <c r="D376" s="134">
        <v>558</v>
      </c>
      <c r="E376" s="141">
        <v>551.53648068669497</v>
      </c>
      <c r="F376" s="141">
        <v>1.1583367944990499</v>
      </c>
      <c r="G376" s="134">
        <v>355</v>
      </c>
      <c r="H376" s="141">
        <v>63.620071684587799</v>
      </c>
      <c r="I376" s="134">
        <v>299</v>
      </c>
      <c r="J376" s="141">
        <v>53.584229390681003</v>
      </c>
      <c r="K376" s="132" t="s">
        <v>4011</v>
      </c>
      <c r="L376" s="132">
        <v>573</v>
      </c>
      <c r="M376" s="132" t="s">
        <v>4010</v>
      </c>
      <c r="N376" s="132">
        <v>561</v>
      </c>
      <c r="O376" s="134" t="s">
        <v>4009</v>
      </c>
      <c r="P376" s="134" t="s">
        <v>4008</v>
      </c>
    </row>
    <row r="377" spans="1:16">
      <c r="A377" s="136">
        <v>432822</v>
      </c>
      <c r="B377" s="135" t="s">
        <v>1652</v>
      </c>
      <c r="C377" s="134">
        <v>163</v>
      </c>
      <c r="D377" s="134">
        <v>1115</v>
      </c>
      <c r="E377" s="141">
        <v>805.11656441717798</v>
      </c>
      <c r="F377" s="141">
        <v>27.792236375141002</v>
      </c>
      <c r="G377" s="134">
        <v>1012</v>
      </c>
      <c r="H377" s="141">
        <v>90.762331838565004</v>
      </c>
      <c r="I377" s="134">
        <v>882</v>
      </c>
      <c r="J377" s="141">
        <v>79.103139013452903</v>
      </c>
      <c r="K377" s="132" t="s">
        <v>4007</v>
      </c>
      <c r="L377" s="132">
        <v>1266</v>
      </c>
      <c r="M377" s="132" t="s">
        <v>4006</v>
      </c>
      <c r="N377" s="132">
        <v>1248</v>
      </c>
      <c r="O377" s="134" t="s">
        <v>4005</v>
      </c>
      <c r="P377" s="134" t="s">
        <v>4004</v>
      </c>
    </row>
    <row r="378" spans="1:16">
      <c r="A378" s="136">
        <v>432823</v>
      </c>
      <c r="B378" s="135" t="s">
        <v>1652</v>
      </c>
      <c r="C378" s="134">
        <v>191</v>
      </c>
      <c r="D378" s="134">
        <v>1050</v>
      </c>
      <c r="E378" s="141">
        <v>899.52879581151797</v>
      </c>
      <c r="F378" s="141">
        <v>14.330590875093501</v>
      </c>
      <c r="G378" s="134">
        <v>792</v>
      </c>
      <c r="H378" s="141">
        <v>75.428571428571402</v>
      </c>
      <c r="I378" s="134">
        <v>669</v>
      </c>
      <c r="J378" s="141">
        <v>63.714285714285701</v>
      </c>
      <c r="K378" s="132" t="s">
        <v>4003</v>
      </c>
      <c r="L378" s="132">
        <v>1047</v>
      </c>
      <c r="M378" s="132" t="s">
        <v>4002</v>
      </c>
      <c r="N378" s="132">
        <v>1056</v>
      </c>
      <c r="O378" s="134" t="s">
        <v>4001</v>
      </c>
      <c r="P378" s="134" t="s">
        <v>4000</v>
      </c>
    </row>
    <row r="379" spans="1:16">
      <c r="A379" s="136">
        <v>432825</v>
      </c>
      <c r="B379" s="135" t="s">
        <v>1647</v>
      </c>
      <c r="C379" s="134">
        <v>233</v>
      </c>
      <c r="D379" s="134">
        <v>675</v>
      </c>
      <c r="E379" s="141">
        <v>660.14163090128704</v>
      </c>
      <c r="F379" s="141">
        <v>2.2012398664759201</v>
      </c>
      <c r="G379" s="134">
        <v>466</v>
      </c>
      <c r="H379" s="141">
        <v>69.037037037036995</v>
      </c>
      <c r="I379" s="134">
        <v>400</v>
      </c>
      <c r="J379" s="141">
        <v>59.259259259259302</v>
      </c>
      <c r="K379" s="132" t="s">
        <v>3999</v>
      </c>
      <c r="L379" s="132">
        <v>681</v>
      </c>
      <c r="M379" s="132" t="s">
        <v>3998</v>
      </c>
      <c r="N379" s="132">
        <v>705</v>
      </c>
      <c r="O379" s="134" t="s">
        <v>3997</v>
      </c>
      <c r="P379" s="134" t="s">
        <v>3996</v>
      </c>
    </row>
    <row r="380" spans="1:16">
      <c r="A380" s="136">
        <v>432836</v>
      </c>
      <c r="B380" s="135" t="s">
        <v>1638</v>
      </c>
      <c r="C380" s="134">
        <v>224</v>
      </c>
      <c r="D380" s="134">
        <v>873</v>
      </c>
      <c r="E380" s="141">
        <v>826.982142857143</v>
      </c>
      <c r="F380" s="141">
        <v>5.2712322042218904</v>
      </c>
      <c r="G380" s="134">
        <v>524</v>
      </c>
      <c r="H380" s="141">
        <v>60.022909507445597</v>
      </c>
      <c r="I380" s="134">
        <v>436</v>
      </c>
      <c r="J380" s="141">
        <v>49.942726231385997</v>
      </c>
      <c r="K380" s="132" t="s">
        <v>3995</v>
      </c>
      <c r="L380" s="132">
        <v>1068</v>
      </c>
      <c r="M380" s="132" t="s">
        <v>3994</v>
      </c>
      <c r="N380" s="132">
        <v>1071</v>
      </c>
      <c r="O380" s="134" t="s">
        <v>3993</v>
      </c>
      <c r="P380" s="134" t="s">
        <v>3992</v>
      </c>
    </row>
    <row r="381" spans="1:16">
      <c r="A381" s="136">
        <v>432838</v>
      </c>
      <c r="B381" s="135" t="s">
        <v>1638</v>
      </c>
      <c r="C381" s="134">
        <v>229</v>
      </c>
      <c r="D381" s="134">
        <v>915</v>
      </c>
      <c r="E381" s="141">
        <v>884.98689956331896</v>
      </c>
      <c r="F381" s="141">
        <v>3.2801202663039599</v>
      </c>
      <c r="G381" s="134">
        <v>756</v>
      </c>
      <c r="H381" s="141">
        <v>82.622950819672099</v>
      </c>
      <c r="I381" s="134">
        <v>666</v>
      </c>
      <c r="J381" s="141">
        <v>72.786885245901601</v>
      </c>
      <c r="K381" s="132" t="s">
        <v>3991</v>
      </c>
      <c r="L381" s="132">
        <v>939</v>
      </c>
      <c r="M381" s="132" t="s">
        <v>3990</v>
      </c>
      <c r="N381" s="132">
        <v>942</v>
      </c>
      <c r="O381" s="134" t="s">
        <v>3989</v>
      </c>
      <c r="P381" s="134" t="s">
        <v>3988</v>
      </c>
    </row>
    <row r="382" spans="1:16">
      <c r="A382" s="136">
        <v>432845</v>
      </c>
      <c r="B382" s="135" t="s">
        <v>1647</v>
      </c>
      <c r="C382" s="134">
        <v>220</v>
      </c>
      <c r="D382" s="134">
        <v>666</v>
      </c>
      <c r="E382" s="141">
        <v>643.66363636363599</v>
      </c>
      <c r="F382" s="141">
        <v>3.3538083538083501</v>
      </c>
      <c r="G382" s="134">
        <v>515</v>
      </c>
      <c r="H382" s="141">
        <v>77.327327327327296</v>
      </c>
      <c r="I382" s="134">
        <v>439</v>
      </c>
      <c r="J382" s="141">
        <v>65.915915915915903</v>
      </c>
      <c r="K382" s="132" t="s">
        <v>3987</v>
      </c>
      <c r="L382" s="132">
        <v>753</v>
      </c>
      <c r="M382" s="132" t="s">
        <v>3986</v>
      </c>
      <c r="N382" s="132">
        <v>711</v>
      </c>
      <c r="O382" s="134" t="s">
        <v>3985</v>
      </c>
      <c r="P382" s="134" t="s">
        <v>3984</v>
      </c>
    </row>
    <row r="383" spans="1:16">
      <c r="A383" s="136">
        <v>432853</v>
      </c>
      <c r="B383" s="135" t="s">
        <v>1627</v>
      </c>
      <c r="C383" s="134">
        <v>238</v>
      </c>
      <c r="D383" s="134">
        <v>1548</v>
      </c>
      <c r="E383" s="141">
        <v>1371.18907563025</v>
      </c>
      <c r="F383" s="141">
        <v>11.421894339131001</v>
      </c>
      <c r="G383" s="134">
        <v>897</v>
      </c>
      <c r="H383" s="141">
        <v>57.945736434108497</v>
      </c>
      <c r="I383" s="134">
        <v>728</v>
      </c>
      <c r="J383" s="141">
        <v>47.028423772609798</v>
      </c>
      <c r="K383" s="132" t="s">
        <v>3983</v>
      </c>
      <c r="L383" s="132">
        <v>1563</v>
      </c>
      <c r="M383" s="132" t="s">
        <v>3982</v>
      </c>
      <c r="N383" s="132">
        <v>1548</v>
      </c>
      <c r="O383" s="134" t="s">
        <v>3981</v>
      </c>
      <c r="P383" s="134" t="s">
        <v>3980</v>
      </c>
    </row>
    <row r="384" spans="1:16">
      <c r="A384" s="136">
        <v>432862</v>
      </c>
      <c r="B384" s="135" t="s">
        <v>1647</v>
      </c>
      <c r="C384" s="134">
        <v>217</v>
      </c>
      <c r="D384" s="134">
        <v>600</v>
      </c>
      <c r="E384" s="141">
        <v>587.18433179723502</v>
      </c>
      <c r="F384" s="141">
        <v>2.1359447004608301</v>
      </c>
      <c r="G384" s="134">
        <v>382</v>
      </c>
      <c r="H384" s="141">
        <v>63.6666666666667</v>
      </c>
      <c r="I384" s="134">
        <v>324</v>
      </c>
      <c r="J384" s="141">
        <v>54</v>
      </c>
      <c r="K384" s="132" t="s">
        <v>3979</v>
      </c>
      <c r="L384" s="132">
        <v>651</v>
      </c>
      <c r="M384" s="132" t="s">
        <v>3978</v>
      </c>
      <c r="N384" s="132">
        <v>642</v>
      </c>
      <c r="O384" s="134" t="s">
        <v>3977</v>
      </c>
      <c r="P384" s="134" t="s">
        <v>3976</v>
      </c>
    </row>
    <row r="385" spans="1:16">
      <c r="A385" s="136">
        <v>432864</v>
      </c>
      <c r="B385" s="135" t="s">
        <v>1652</v>
      </c>
      <c r="C385" s="134">
        <v>223</v>
      </c>
      <c r="D385" s="134">
        <v>411</v>
      </c>
      <c r="E385" s="141">
        <v>395.56950672645701</v>
      </c>
      <c r="F385" s="141">
        <v>3.75437792543616</v>
      </c>
      <c r="G385" s="134">
        <v>290</v>
      </c>
      <c r="H385" s="141">
        <v>70.5596107055961</v>
      </c>
      <c r="I385" s="134">
        <v>255</v>
      </c>
      <c r="J385" s="141">
        <v>62.043795620437997</v>
      </c>
      <c r="K385" s="132" t="s">
        <v>3975</v>
      </c>
      <c r="L385" s="132">
        <v>564</v>
      </c>
      <c r="M385" s="132" t="s">
        <v>3974</v>
      </c>
      <c r="N385" s="132">
        <v>585</v>
      </c>
      <c r="O385" s="134" t="s">
        <v>3973</v>
      </c>
      <c r="P385" s="134" t="s">
        <v>3972</v>
      </c>
    </row>
    <row r="386" spans="1:16">
      <c r="A386" s="136">
        <v>432866</v>
      </c>
      <c r="B386" s="135" t="s">
        <v>1652</v>
      </c>
      <c r="C386" s="134">
        <v>228</v>
      </c>
      <c r="D386" s="134">
        <v>600</v>
      </c>
      <c r="E386" s="141">
        <v>573.93421052631595</v>
      </c>
      <c r="F386" s="141">
        <v>4.3442982456140404</v>
      </c>
      <c r="G386" s="134">
        <v>408</v>
      </c>
      <c r="H386" s="141">
        <v>68</v>
      </c>
      <c r="I386" s="134">
        <v>326</v>
      </c>
      <c r="J386" s="141">
        <v>54.3333333333333</v>
      </c>
      <c r="K386" s="132" t="s">
        <v>3971</v>
      </c>
      <c r="L386" s="132">
        <v>669</v>
      </c>
      <c r="M386" s="132" t="s">
        <v>3970</v>
      </c>
      <c r="N386" s="132">
        <v>783</v>
      </c>
      <c r="O386" s="134" t="s">
        <v>3969</v>
      </c>
      <c r="P386" s="134" t="s">
        <v>3968</v>
      </c>
    </row>
    <row r="387" spans="1:16">
      <c r="A387" s="136">
        <v>432875</v>
      </c>
      <c r="B387" s="135" t="s">
        <v>1647</v>
      </c>
      <c r="C387" s="134">
        <v>236</v>
      </c>
      <c r="D387" s="134">
        <v>924</v>
      </c>
      <c r="E387" s="141">
        <v>841.48728813559296</v>
      </c>
      <c r="F387" s="141">
        <v>8.9299471714725893</v>
      </c>
      <c r="G387" s="134">
        <v>783</v>
      </c>
      <c r="H387" s="141">
        <v>84.740259740259702</v>
      </c>
      <c r="I387" s="134">
        <v>700</v>
      </c>
      <c r="J387" s="141">
        <v>75.757575757575793</v>
      </c>
      <c r="K387" s="132" t="s">
        <v>3967</v>
      </c>
      <c r="L387" s="132">
        <v>921</v>
      </c>
      <c r="M387" s="132" t="s">
        <v>3966</v>
      </c>
      <c r="N387" s="132">
        <v>2160</v>
      </c>
      <c r="O387" s="134" t="s">
        <v>3965</v>
      </c>
      <c r="P387" s="134" t="s">
        <v>3964</v>
      </c>
    </row>
    <row r="388" spans="1:16">
      <c r="A388" s="136">
        <v>432882</v>
      </c>
      <c r="B388" s="135" t="s">
        <v>1647</v>
      </c>
      <c r="C388" s="134">
        <v>234</v>
      </c>
      <c r="D388" s="134">
        <v>648</v>
      </c>
      <c r="E388" s="141">
        <v>633.26923076923094</v>
      </c>
      <c r="F388" s="141">
        <v>2.2732668566001899</v>
      </c>
      <c r="G388" s="134">
        <v>464</v>
      </c>
      <c r="H388" s="141">
        <v>71.604938271604894</v>
      </c>
      <c r="I388" s="134">
        <v>402</v>
      </c>
      <c r="J388" s="141">
        <v>62.037037037037003</v>
      </c>
      <c r="K388" s="132" t="s">
        <v>3963</v>
      </c>
      <c r="L388" s="132">
        <v>660</v>
      </c>
      <c r="M388" s="132" t="s">
        <v>3962</v>
      </c>
      <c r="N388" s="132">
        <v>660</v>
      </c>
      <c r="O388" s="134" t="s">
        <v>3961</v>
      </c>
      <c r="P388" s="134" t="s">
        <v>3960</v>
      </c>
    </row>
    <row r="389" spans="1:16">
      <c r="A389" s="136">
        <v>432891</v>
      </c>
      <c r="B389" s="135" t="s">
        <v>1652</v>
      </c>
      <c r="C389" s="134">
        <v>227</v>
      </c>
      <c r="D389" s="134">
        <v>387</v>
      </c>
      <c r="E389" s="141">
        <v>383.60352422907499</v>
      </c>
      <c r="F389" s="141">
        <v>0.87764231806850401</v>
      </c>
      <c r="G389" s="134">
        <v>270</v>
      </c>
      <c r="H389" s="141">
        <v>69.767441860465098</v>
      </c>
      <c r="I389" s="134">
        <v>193</v>
      </c>
      <c r="J389" s="141">
        <v>49.870801033591697</v>
      </c>
      <c r="K389" s="132" t="s">
        <v>3959</v>
      </c>
      <c r="L389" s="132">
        <v>390</v>
      </c>
      <c r="M389" s="132" t="s">
        <v>3958</v>
      </c>
      <c r="N389" s="132">
        <v>393</v>
      </c>
      <c r="O389" s="134" t="s">
        <v>3957</v>
      </c>
      <c r="P389" s="134" t="s">
        <v>3956</v>
      </c>
    </row>
    <row r="390" spans="1:16">
      <c r="A390" s="136">
        <v>432898</v>
      </c>
      <c r="B390" s="135" t="s">
        <v>1647</v>
      </c>
      <c r="C390" s="134">
        <v>231</v>
      </c>
      <c r="D390" s="134">
        <v>669</v>
      </c>
      <c r="E390" s="141">
        <v>650.68831168831196</v>
      </c>
      <c r="F390" s="141">
        <v>2.7371731407605799</v>
      </c>
      <c r="G390" s="134">
        <v>461</v>
      </c>
      <c r="H390" s="141">
        <v>68.908819133034399</v>
      </c>
      <c r="I390" s="134">
        <v>381</v>
      </c>
      <c r="J390" s="141">
        <v>56.9506726457399</v>
      </c>
      <c r="K390" s="132" t="s">
        <v>3955</v>
      </c>
      <c r="L390" s="132">
        <v>675</v>
      </c>
      <c r="M390" s="132" t="s">
        <v>3954</v>
      </c>
      <c r="N390" s="132">
        <v>756</v>
      </c>
      <c r="O390" s="134" t="s">
        <v>3953</v>
      </c>
      <c r="P390" s="134" t="s">
        <v>3952</v>
      </c>
    </row>
    <row r="391" spans="1:16" s="142" customFormat="1" ht="37" customHeight="1">
      <c r="A391" s="146" t="s">
        <v>3951</v>
      </c>
      <c r="B391" s="145" t="s">
        <v>3190</v>
      </c>
      <c r="C391" s="142">
        <v>228</v>
      </c>
      <c r="D391" s="142">
        <v>861</v>
      </c>
      <c r="E391" s="144">
        <v>833.23684210526301</v>
      </c>
      <c r="F391" s="144">
        <v>3.2245247264502699</v>
      </c>
      <c r="G391" s="142">
        <v>604</v>
      </c>
      <c r="H391" s="144">
        <v>70.150987224158001</v>
      </c>
      <c r="I391" s="142">
        <v>520</v>
      </c>
      <c r="J391" s="144">
        <v>60.394889663182298</v>
      </c>
      <c r="K391" s="143" t="s">
        <v>3950</v>
      </c>
      <c r="L391" s="143">
        <v>882</v>
      </c>
      <c r="M391" s="143" t="s">
        <v>3949</v>
      </c>
      <c r="N391" s="143">
        <v>882</v>
      </c>
      <c r="O391" s="142" t="s">
        <v>3948</v>
      </c>
      <c r="P391" s="142" t="s">
        <v>3947</v>
      </c>
    </row>
    <row r="392" spans="1:16">
      <c r="A392" s="136">
        <v>432914</v>
      </c>
      <c r="B392" s="135" t="s">
        <v>1652</v>
      </c>
      <c r="C392" s="134">
        <v>195</v>
      </c>
      <c r="D392" s="134">
        <v>213</v>
      </c>
      <c r="E392" s="141">
        <v>212.56923076923101</v>
      </c>
      <c r="F392" s="141">
        <v>0.202239075478512</v>
      </c>
      <c r="G392" s="134">
        <v>137</v>
      </c>
      <c r="H392" s="141">
        <v>64.319248826291101</v>
      </c>
      <c r="I392" s="134">
        <v>121</v>
      </c>
      <c r="J392" s="141">
        <v>56.8075117370892</v>
      </c>
      <c r="K392" s="132" t="s">
        <v>3946</v>
      </c>
      <c r="L392" s="132">
        <v>426</v>
      </c>
      <c r="M392" s="132" t="s">
        <v>3945</v>
      </c>
      <c r="N392" s="132">
        <v>390</v>
      </c>
      <c r="O392" s="134" t="s">
        <v>993</v>
      </c>
      <c r="P392" s="134" t="s">
        <v>3944</v>
      </c>
    </row>
    <row r="393" spans="1:16">
      <c r="A393" s="136">
        <v>432918</v>
      </c>
      <c r="B393" s="135" t="s">
        <v>1647</v>
      </c>
      <c r="C393" s="134">
        <v>217</v>
      </c>
      <c r="D393" s="134">
        <v>1083</v>
      </c>
      <c r="E393" s="141">
        <v>956.01843317972396</v>
      </c>
      <c r="F393" s="141">
        <v>11.724983085898099</v>
      </c>
      <c r="G393" s="134">
        <v>928</v>
      </c>
      <c r="H393" s="141">
        <v>85.687903970452496</v>
      </c>
      <c r="I393" s="134">
        <v>830</v>
      </c>
      <c r="J393" s="141">
        <v>76.638965835641699</v>
      </c>
      <c r="K393" s="132" t="s">
        <v>3943</v>
      </c>
      <c r="L393" s="132">
        <v>1194</v>
      </c>
      <c r="M393" s="132" t="s">
        <v>3942</v>
      </c>
      <c r="N393" s="132">
        <v>1230</v>
      </c>
      <c r="O393" s="134" t="s">
        <v>3941</v>
      </c>
      <c r="P393" s="134" t="s">
        <v>3940</v>
      </c>
    </row>
    <row r="394" spans="1:16" s="142" customFormat="1" ht="32" customHeight="1">
      <c r="A394" s="146" t="s">
        <v>3939</v>
      </c>
      <c r="B394" s="145" t="s">
        <v>1632</v>
      </c>
      <c r="C394" s="142">
        <v>225</v>
      </c>
      <c r="D394" s="142">
        <v>321</v>
      </c>
      <c r="E394" s="144">
        <v>317.25333333333299</v>
      </c>
      <c r="F394" s="144">
        <v>1.16718587746625</v>
      </c>
      <c r="G394" s="142">
        <v>228</v>
      </c>
      <c r="H394" s="144">
        <v>71.028037383177605</v>
      </c>
      <c r="I394" s="142">
        <v>184</v>
      </c>
      <c r="J394" s="144">
        <v>57.320872274143298</v>
      </c>
      <c r="K394" s="143" t="s">
        <v>3938</v>
      </c>
      <c r="L394" s="143">
        <v>522</v>
      </c>
      <c r="M394" s="143" t="s">
        <v>3937</v>
      </c>
      <c r="N394" s="143">
        <v>510</v>
      </c>
      <c r="O394" s="142" t="s">
        <v>3936</v>
      </c>
      <c r="P394" s="142" t="s">
        <v>3935</v>
      </c>
    </row>
    <row r="395" spans="1:16">
      <c r="A395" s="136">
        <v>432952</v>
      </c>
      <c r="B395" s="135" t="s">
        <v>1652</v>
      </c>
      <c r="C395" s="134">
        <v>221</v>
      </c>
      <c r="D395" s="134">
        <v>522</v>
      </c>
      <c r="E395" s="141">
        <v>491.22624434389098</v>
      </c>
      <c r="F395" s="141">
        <v>5.8953554896759801</v>
      </c>
      <c r="G395" s="134">
        <v>390</v>
      </c>
      <c r="H395" s="141">
        <v>74.712643678160902</v>
      </c>
      <c r="I395" s="134">
        <v>333</v>
      </c>
      <c r="J395" s="141">
        <v>63.7931034482759</v>
      </c>
      <c r="K395" s="132" t="s">
        <v>3934</v>
      </c>
      <c r="L395" s="132">
        <v>867</v>
      </c>
      <c r="M395" s="132" t="s">
        <v>3933</v>
      </c>
      <c r="N395" s="132">
        <v>846</v>
      </c>
      <c r="O395" s="134" t="s">
        <v>3932</v>
      </c>
      <c r="P395" s="134" t="s">
        <v>3931</v>
      </c>
    </row>
    <row r="396" spans="1:16">
      <c r="A396" s="136">
        <v>432955</v>
      </c>
      <c r="B396" s="135" t="s">
        <v>1627</v>
      </c>
      <c r="C396" s="134">
        <v>233</v>
      </c>
      <c r="D396" s="134">
        <v>1077</v>
      </c>
      <c r="E396" s="141">
        <v>1042.9442060085801</v>
      </c>
      <c r="F396" s="141">
        <v>3.1620978636412498</v>
      </c>
      <c r="G396" s="134">
        <v>724</v>
      </c>
      <c r="H396" s="141">
        <v>67.223769730733494</v>
      </c>
      <c r="I396" s="134">
        <v>625</v>
      </c>
      <c r="J396" s="141">
        <v>58.031569173630501</v>
      </c>
      <c r="K396" s="132" t="s">
        <v>3930</v>
      </c>
      <c r="L396" s="132">
        <v>1125</v>
      </c>
      <c r="M396" s="132" t="s">
        <v>3929</v>
      </c>
      <c r="N396" s="132">
        <v>1329</v>
      </c>
      <c r="O396" s="134" t="s">
        <v>3928</v>
      </c>
      <c r="P396" s="134" t="s">
        <v>3927</v>
      </c>
    </row>
    <row r="397" spans="1:16">
      <c r="A397" s="136">
        <v>432963</v>
      </c>
      <c r="B397" s="135" t="s">
        <v>1647</v>
      </c>
      <c r="C397" s="134">
        <v>231</v>
      </c>
      <c r="D397" s="134">
        <v>810</v>
      </c>
      <c r="E397" s="141">
        <v>644.05194805194799</v>
      </c>
      <c r="F397" s="141">
        <v>20.4874138207472</v>
      </c>
      <c r="G397" s="134">
        <v>690</v>
      </c>
      <c r="H397" s="141">
        <v>85.185185185185205</v>
      </c>
      <c r="I397" s="134">
        <v>643</v>
      </c>
      <c r="J397" s="141">
        <v>79.382716049382694</v>
      </c>
      <c r="K397" s="132" t="s">
        <v>3926</v>
      </c>
      <c r="L397" s="132">
        <v>990</v>
      </c>
      <c r="M397" s="132" t="s">
        <v>3925</v>
      </c>
      <c r="N397" s="132">
        <v>936</v>
      </c>
      <c r="O397" s="134" t="s">
        <v>3924</v>
      </c>
      <c r="P397" s="134" t="s">
        <v>3923</v>
      </c>
    </row>
    <row r="398" spans="1:16" s="142" customFormat="1" ht="32" customHeight="1">
      <c r="A398" s="146" t="s">
        <v>3922</v>
      </c>
      <c r="B398" s="145" t="s">
        <v>1632</v>
      </c>
      <c r="C398" s="142">
        <v>235</v>
      </c>
      <c r="D398" s="142">
        <v>477</v>
      </c>
      <c r="E398" s="144">
        <v>463.08510638297901</v>
      </c>
      <c r="F398" s="144">
        <v>2.9171684731700802</v>
      </c>
      <c r="G398" s="142">
        <v>282</v>
      </c>
      <c r="H398" s="144">
        <v>59.119496855345901</v>
      </c>
      <c r="I398" s="142">
        <v>246</v>
      </c>
      <c r="J398" s="144">
        <v>51.572327044025201</v>
      </c>
      <c r="K398" s="143" t="s">
        <v>3921</v>
      </c>
      <c r="L398" s="143">
        <v>648</v>
      </c>
      <c r="M398" s="143" t="s">
        <v>3920</v>
      </c>
      <c r="N398" s="143">
        <v>666</v>
      </c>
      <c r="O398" s="142" t="s">
        <v>3919</v>
      </c>
      <c r="P398" s="142" t="s">
        <v>3918</v>
      </c>
    </row>
    <row r="399" spans="1:16">
      <c r="A399" s="136">
        <v>432968</v>
      </c>
      <c r="B399" s="135" t="s">
        <v>1652</v>
      </c>
      <c r="C399" s="134">
        <v>218</v>
      </c>
      <c r="D399" s="134">
        <v>474</v>
      </c>
      <c r="E399" s="141">
        <v>462.05504587156003</v>
      </c>
      <c r="F399" s="141">
        <v>2.5200325165485999</v>
      </c>
      <c r="G399" s="134">
        <v>318</v>
      </c>
      <c r="H399" s="141">
        <v>67.088607594936704</v>
      </c>
      <c r="I399" s="134">
        <v>268</v>
      </c>
      <c r="J399" s="141">
        <v>56.540084388185697</v>
      </c>
      <c r="K399" s="132" t="s">
        <v>3917</v>
      </c>
      <c r="L399" s="132">
        <v>480</v>
      </c>
      <c r="M399" s="132" t="s">
        <v>3916</v>
      </c>
      <c r="N399" s="132">
        <v>477</v>
      </c>
      <c r="O399" s="134" t="s">
        <v>3915</v>
      </c>
      <c r="P399" s="134" t="s">
        <v>3914</v>
      </c>
    </row>
    <row r="400" spans="1:16">
      <c r="A400" s="136">
        <v>432975</v>
      </c>
      <c r="B400" s="135" t="s">
        <v>1652</v>
      </c>
      <c r="C400" s="134">
        <v>195</v>
      </c>
      <c r="D400" s="134">
        <v>429</v>
      </c>
      <c r="E400" s="141">
        <v>410.769230769231</v>
      </c>
      <c r="F400" s="141">
        <v>4.2495965572888696</v>
      </c>
      <c r="G400" s="134">
        <v>358</v>
      </c>
      <c r="H400" s="141">
        <v>83.449883449883501</v>
      </c>
      <c r="I400" s="134">
        <v>305</v>
      </c>
      <c r="J400" s="141">
        <v>71.095571095571103</v>
      </c>
      <c r="K400" s="132" t="s">
        <v>3913</v>
      </c>
      <c r="L400" s="132">
        <v>495</v>
      </c>
      <c r="M400" s="132" t="s">
        <v>3912</v>
      </c>
      <c r="N400" s="132">
        <v>534</v>
      </c>
      <c r="O400" s="134" t="s">
        <v>3911</v>
      </c>
      <c r="P400" s="134" t="s">
        <v>3910</v>
      </c>
    </row>
    <row r="401" spans="1:16">
      <c r="A401" s="136">
        <v>432977</v>
      </c>
      <c r="B401" s="135" t="s">
        <v>1627</v>
      </c>
      <c r="C401" s="134">
        <v>232</v>
      </c>
      <c r="D401" s="134">
        <v>1524</v>
      </c>
      <c r="E401" s="141">
        <v>1437.0258620689699</v>
      </c>
      <c r="F401" s="141">
        <v>5.7069644311702401</v>
      </c>
      <c r="G401" s="134">
        <v>743</v>
      </c>
      <c r="H401" s="141">
        <v>48.753280839894998</v>
      </c>
      <c r="I401" s="134">
        <v>642</v>
      </c>
      <c r="J401" s="141">
        <v>42.125984251968497</v>
      </c>
      <c r="K401" s="132" t="s">
        <v>3909</v>
      </c>
      <c r="L401" s="132">
        <v>1536</v>
      </c>
      <c r="M401" s="132" t="s">
        <v>3908</v>
      </c>
      <c r="N401" s="132">
        <v>1545</v>
      </c>
      <c r="O401" s="134" t="s">
        <v>3907</v>
      </c>
      <c r="P401" s="134" t="s">
        <v>3906</v>
      </c>
    </row>
    <row r="402" spans="1:16">
      <c r="A402" s="136">
        <v>432986</v>
      </c>
      <c r="B402" s="135" t="s">
        <v>1652</v>
      </c>
      <c r="C402" s="134">
        <v>225</v>
      </c>
      <c r="D402" s="134">
        <v>624</v>
      </c>
      <c r="E402" s="141">
        <v>580.26666666666699</v>
      </c>
      <c r="F402" s="141">
        <v>7.0085470085470103</v>
      </c>
      <c r="G402" s="134">
        <v>474</v>
      </c>
      <c r="H402" s="141">
        <v>75.961538461538495</v>
      </c>
      <c r="I402" s="134">
        <v>379</v>
      </c>
      <c r="J402" s="141">
        <v>60.737179487179503</v>
      </c>
      <c r="K402" s="132" t="s">
        <v>3905</v>
      </c>
      <c r="L402" s="132">
        <v>699</v>
      </c>
      <c r="M402" s="132" t="s">
        <v>3904</v>
      </c>
      <c r="N402" s="132">
        <v>687</v>
      </c>
      <c r="O402" s="134" t="s">
        <v>3903</v>
      </c>
      <c r="P402" s="134" t="s">
        <v>3902</v>
      </c>
    </row>
    <row r="403" spans="1:16">
      <c r="A403" s="136">
        <v>432990</v>
      </c>
      <c r="B403" s="135" t="s">
        <v>1647</v>
      </c>
      <c r="C403" s="134">
        <v>223</v>
      </c>
      <c r="D403" s="134">
        <v>660</v>
      </c>
      <c r="E403" s="141">
        <v>626.17937219730902</v>
      </c>
      <c r="F403" s="141">
        <v>5.1243375458622102</v>
      </c>
      <c r="G403" s="134">
        <v>556</v>
      </c>
      <c r="H403" s="141">
        <v>84.242424242424207</v>
      </c>
      <c r="I403" s="134">
        <v>512</v>
      </c>
      <c r="J403" s="141">
        <v>77.575757575757606</v>
      </c>
      <c r="K403" s="132" t="s">
        <v>3901</v>
      </c>
      <c r="L403" s="132">
        <v>648</v>
      </c>
      <c r="M403" s="132" t="s">
        <v>3900</v>
      </c>
      <c r="N403" s="132">
        <v>681</v>
      </c>
      <c r="O403" s="134" t="s">
        <v>3899</v>
      </c>
      <c r="P403" s="134" t="s">
        <v>3898</v>
      </c>
    </row>
    <row r="404" spans="1:16">
      <c r="A404" s="136">
        <v>432991</v>
      </c>
      <c r="B404" s="135" t="s">
        <v>1652</v>
      </c>
      <c r="C404" s="134">
        <v>170</v>
      </c>
      <c r="D404" s="134">
        <v>1407</v>
      </c>
      <c r="E404" s="141">
        <v>1198.00588235294</v>
      </c>
      <c r="F404" s="141">
        <v>14.853881851248</v>
      </c>
      <c r="G404" s="134">
        <v>1095</v>
      </c>
      <c r="H404" s="141">
        <v>77.825159914712103</v>
      </c>
      <c r="I404" s="134">
        <v>966</v>
      </c>
      <c r="J404" s="141">
        <v>68.656716417910403</v>
      </c>
      <c r="K404" s="132" t="s">
        <v>3897</v>
      </c>
      <c r="L404" s="132">
        <v>1440</v>
      </c>
      <c r="M404" s="132" t="s">
        <v>3896</v>
      </c>
      <c r="N404" s="132">
        <v>1413</v>
      </c>
      <c r="O404" s="134" t="s">
        <v>3895</v>
      </c>
      <c r="P404" s="134" t="s">
        <v>3894</v>
      </c>
    </row>
    <row r="405" spans="1:16">
      <c r="A405" s="136">
        <v>432995</v>
      </c>
      <c r="B405" s="135" t="s">
        <v>1647</v>
      </c>
      <c r="C405" s="134">
        <v>222</v>
      </c>
      <c r="D405" s="134">
        <v>888</v>
      </c>
      <c r="E405" s="141">
        <v>818.59459459459504</v>
      </c>
      <c r="F405" s="141">
        <v>7.8159240321402503</v>
      </c>
      <c r="G405" s="134">
        <v>662</v>
      </c>
      <c r="H405" s="141">
        <v>74.549549549549596</v>
      </c>
      <c r="I405" s="134">
        <v>470</v>
      </c>
      <c r="J405" s="141">
        <v>52.927927927927897</v>
      </c>
      <c r="K405" s="132" t="s">
        <v>3893</v>
      </c>
      <c r="L405" s="132">
        <v>900</v>
      </c>
      <c r="M405" s="132" t="s">
        <v>3892</v>
      </c>
      <c r="N405" s="132">
        <v>900</v>
      </c>
      <c r="O405" s="134" t="s">
        <v>3891</v>
      </c>
      <c r="P405" s="134" t="s">
        <v>3890</v>
      </c>
    </row>
    <row r="406" spans="1:16">
      <c r="A406" s="136">
        <v>433003</v>
      </c>
      <c r="B406" s="135" t="s">
        <v>1652</v>
      </c>
      <c r="C406" s="134">
        <v>203</v>
      </c>
      <c r="D406" s="134">
        <v>684</v>
      </c>
      <c r="E406" s="141">
        <v>578.30541871921196</v>
      </c>
      <c r="F406" s="141">
        <v>15.4524241638579</v>
      </c>
      <c r="G406" s="134">
        <v>558</v>
      </c>
      <c r="H406" s="141">
        <v>81.578947368421098</v>
      </c>
      <c r="I406" s="134">
        <v>477</v>
      </c>
      <c r="J406" s="141">
        <v>69.736842105263193</v>
      </c>
      <c r="K406" s="132" t="s">
        <v>3889</v>
      </c>
      <c r="L406" s="132">
        <v>672</v>
      </c>
      <c r="M406" s="132" t="s">
        <v>3888</v>
      </c>
      <c r="N406" s="132">
        <v>708</v>
      </c>
      <c r="O406" s="134" t="s">
        <v>3887</v>
      </c>
      <c r="P406" s="134" t="s">
        <v>3886</v>
      </c>
    </row>
    <row r="407" spans="1:16">
      <c r="A407" s="136">
        <v>433008</v>
      </c>
      <c r="B407" s="135" t="s">
        <v>1652</v>
      </c>
      <c r="C407" s="134">
        <v>192</v>
      </c>
      <c r="D407" s="134">
        <v>774</v>
      </c>
      <c r="E407" s="141">
        <v>671.734375</v>
      </c>
      <c r="F407" s="141">
        <v>13.2126130490956</v>
      </c>
      <c r="G407" s="134">
        <v>476</v>
      </c>
      <c r="H407" s="141">
        <v>61.498708010335903</v>
      </c>
      <c r="I407" s="134">
        <v>396</v>
      </c>
      <c r="J407" s="141">
        <v>51.162790697674403</v>
      </c>
      <c r="K407" s="132" t="s">
        <v>3885</v>
      </c>
      <c r="L407" s="132">
        <v>951</v>
      </c>
      <c r="M407" s="132" t="s">
        <v>3884</v>
      </c>
      <c r="N407" s="132">
        <v>936</v>
      </c>
      <c r="O407" s="134" t="s">
        <v>3883</v>
      </c>
      <c r="P407" s="134" t="s">
        <v>3882</v>
      </c>
    </row>
    <row r="408" spans="1:16">
      <c r="A408" s="136">
        <v>433019</v>
      </c>
      <c r="B408" s="135" t="s">
        <v>1647</v>
      </c>
      <c r="C408" s="134">
        <v>219</v>
      </c>
      <c r="D408" s="134">
        <v>894</v>
      </c>
      <c r="E408" s="141">
        <v>810.01369863013701</v>
      </c>
      <c r="F408" s="141">
        <v>9.3944408691122003</v>
      </c>
      <c r="G408" s="134">
        <v>660</v>
      </c>
      <c r="H408" s="141">
        <v>73.825503355704697</v>
      </c>
      <c r="I408" s="134">
        <v>486</v>
      </c>
      <c r="J408" s="141">
        <v>54.3624161073826</v>
      </c>
      <c r="K408" s="132" t="s">
        <v>3881</v>
      </c>
      <c r="L408" s="132">
        <v>954</v>
      </c>
      <c r="M408" s="132" t="s">
        <v>3880</v>
      </c>
      <c r="N408" s="132">
        <v>945</v>
      </c>
      <c r="O408" s="134" t="s">
        <v>3879</v>
      </c>
      <c r="P408" s="134" t="s">
        <v>3878</v>
      </c>
    </row>
    <row r="409" spans="1:16">
      <c r="A409" s="136">
        <v>433020</v>
      </c>
      <c r="B409" s="135" t="s">
        <v>1638</v>
      </c>
      <c r="C409" s="134">
        <v>239</v>
      </c>
      <c r="D409" s="134">
        <v>1413</v>
      </c>
      <c r="E409" s="141">
        <v>1195.95815899582</v>
      </c>
      <c r="F409" s="141">
        <v>15.360356758965599</v>
      </c>
      <c r="G409" s="134">
        <v>1016</v>
      </c>
      <c r="H409" s="141">
        <v>71.903750884642605</v>
      </c>
      <c r="I409" s="134">
        <v>907</v>
      </c>
      <c r="J409" s="141">
        <v>64.189667374380804</v>
      </c>
      <c r="K409" s="132" t="s">
        <v>3877</v>
      </c>
      <c r="L409" s="132">
        <v>1476</v>
      </c>
      <c r="M409" s="132" t="s">
        <v>3876</v>
      </c>
      <c r="N409" s="132">
        <v>2781</v>
      </c>
      <c r="O409" s="134" t="s">
        <v>3875</v>
      </c>
      <c r="P409" s="134" t="s">
        <v>3874</v>
      </c>
    </row>
    <row r="410" spans="1:16">
      <c r="A410" s="136">
        <v>433022</v>
      </c>
      <c r="B410" s="135" t="s">
        <v>1647</v>
      </c>
      <c r="C410" s="134">
        <v>218</v>
      </c>
      <c r="D410" s="134">
        <v>837</v>
      </c>
      <c r="E410" s="141">
        <v>759.02752293577998</v>
      </c>
      <c r="F410" s="141">
        <v>9.31570813192595</v>
      </c>
      <c r="G410" s="134">
        <v>549</v>
      </c>
      <c r="H410" s="141">
        <v>65.591397849462396</v>
      </c>
      <c r="I410" s="134">
        <v>487</v>
      </c>
      <c r="J410" s="141">
        <v>58.183990442054998</v>
      </c>
      <c r="K410" s="132" t="s">
        <v>3873</v>
      </c>
      <c r="L410" s="132">
        <v>1062</v>
      </c>
      <c r="M410" s="132" t="s">
        <v>3872</v>
      </c>
      <c r="N410" s="132">
        <v>1002</v>
      </c>
      <c r="O410" s="134" t="s">
        <v>3871</v>
      </c>
      <c r="P410" s="134" t="s">
        <v>3870</v>
      </c>
    </row>
    <row r="411" spans="1:16">
      <c r="A411" s="136">
        <v>433026</v>
      </c>
      <c r="B411" s="135" t="s">
        <v>1647</v>
      </c>
      <c r="C411" s="134">
        <v>220</v>
      </c>
      <c r="D411" s="134">
        <v>624</v>
      </c>
      <c r="E411" s="141">
        <v>615.13636363636397</v>
      </c>
      <c r="F411" s="141">
        <v>1.4204545454545501</v>
      </c>
      <c r="G411" s="134">
        <v>489</v>
      </c>
      <c r="H411" s="141">
        <v>78.365384615384599</v>
      </c>
      <c r="I411" s="134">
        <v>448</v>
      </c>
      <c r="J411" s="141">
        <v>71.794871794871796</v>
      </c>
      <c r="K411" s="132" t="s">
        <v>3869</v>
      </c>
      <c r="L411" s="132">
        <v>642</v>
      </c>
      <c r="M411" s="132" t="s">
        <v>3868</v>
      </c>
      <c r="N411" s="132">
        <v>717</v>
      </c>
      <c r="O411" s="134" t="s">
        <v>3867</v>
      </c>
      <c r="P411" s="134" t="s">
        <v>3866</v>
      </c>
    </row>
    <row r="412" spans="1:16">
      <c r="A412" s="136">
        <v>433027</v>
      </c>
      <c r="B412" s="135" t="s">
        <v>1647</v>
      </c>
      <c r="C412" s="134">
        <v>219</v>
      </c>
      <c r="D412" s="134">
        <v>660</v>
      </c>
      <c r="E412" s="141">
        <v>625.561643835616</v>
      </c>
      <c r="F412" s="141">
        <v>5.2179327521793297</v>
      </c>
      <c r="G412" s="134">
        <v>394</v>
      </c>
      <c r="H412" s="141">
        <v>59.696969696969703</v>
      </c>
      <c r="I412" s="134">
        <v>313</v>
      </c>
      <c r="J412" s="141">
        <v>47.424242424242401</v>
      </c>
      <c r="K412" s="132" t="s">
        <v>3865</v>
      </c>
      <c r="L412" s="132">
        <v>954</v>
      </c>
      <c r="M412" s="132" t="s">
        <v>3864</v>
      </c>
      <c r="N412" s="132">
        <v>954</v>
      </c>
      <c r="O412" s="134" t="s">
        <v>3863</v>
      </c>
      <c r="P412" s="134" t="s">
        <v>3862</v>
      </c>
    </row>
    <row r="413" spans="1:16">
      <c r="A413" s="136">
        <v>433029</v>
      </c>
      <c r="B413" s="135" t="s">
        <v>1638</v>
      </c>
      <c r="C413" s="134">
        <v>229</v>
      </c>
      <c r="D413" s="134">
        <v>936</v>
      </c>
      <c r="E413" s="141">
        <v>887.33187772925805</v>
      </c>
      <c r="F413" s="141">
        <v>5.19958571268615</v>
      </c>
      <c r="G413" s="134">
        <v>489</v>
      </c>
      <c r="H413" s="141">
        <v>52.243589743589702</v>
      </c>
      <c r="I413" s="134">
        <v>411</v>
      </c>
      <c r="J413" s="141">
        <v>43.910256410256402</v>
      </c>
      <c r="K413" s="132" t="s">
        <v>3861</v>
      </c>
      <c r="L413" s="132">
        <v>948</v>
      </c>
      <c r="M413" s="132" t="s">
        <v>3860</v>
      </c>
      <c r="N413" s="132">
        <v>942</v>
      </c>
      <c r="O413" s="134" t="s">
        <v>3859</v>
      </c>
      <c r="P413" s="134" t="s">
        <v>3858</v>
      </c>
    </row>
    <row r="414" spans="1:16">
      <c r="A414" s="136">
        <v>433030</v>
      </c>
      <c r="B414" s="135" t="s">
        <v>1647</v>
      </c>
      <c r="C414" s="134">
        <v>226</v>
      </c>
      <c r="D414" s="134">
        <v>819</v>
      </c>
      <c r="E414" s="141">
        <v>743.77433628318602</v>
      </c>
      <c r="F414" s="141">
        <v>9.1850627248857304</v>
      </c>
      <c r="G414" s="134">
        <v>620</v>
      </c>
      <c r="H414" s="141">
        <v>75.702075702075703</v>
      </c>
      <c r="I414" s="134">
        <v>526</v>
      </c>
      <c r="J414" s="141">
        <v>64.224664224664195</v>
      </c>
      <c r="K414" s="132" t="s">
        <v>3857</v>
      </c>
      <c r="L414" s="132">
        <v>804</v>
      </c>
      <c r="M414" s="132" t="s">
        <v>3856</v>
      </c>
      <c r="N414" s="132">
        <v>831</v>
      </c>
      <c r="O414" s="134" t="s">
        <v>3855</v>
      </c>
      <c r="P414" s="134" t="s">
        <v>3854</v>
      </c>
    </row>
    <row r="415" spans="1:16">
      <c r="A415" s="136">
        <v>433032</v>
      </c>
      <c r="B415" s="135" t="s">
        <v>1638</v>
      </c>
      <c r="C415" s="134">
        <v>231</v>
      </c>
      <c r="D415" s="134">
        <v>936</v>
      </c>
      <c r="E415" s="141">
        <v>858.41558441558402</v>
      </c>
      <c r="F415" s="141">
        <v>8.2889332889332898</v>
      </c>
      <c r="G415" s="134">
        <v>615</v>
      </c>
      <c r="H415" s="141">
        <v>65.705128205128204</v>
      </c>
      <c r="I415" s="134">
        <v>522</v>
      </c>
      <c r="J415" s="141">
        <v>55.769230769230802</v>
      </c>
      <c r="K415" s="132" t="s">
        <v>3853</v>
      </c>
      <c r="L415" s="132">
        <v>1098</v>
      </c>
      <c r="M415" s="132" t="s">
        <v>3852</v>
      </c>
      <c r="N415" s="132">
        <v>1113</v>
      </c>
      <c r="O415" s="134" t="s">
        <v>3851</v>
      </c>
      <c r="P415" s="134" t="s">
        <v>3850</v>
      </c>
    </row>
    <row r="416" spans="1:16">
      <c r="A416" s="136">
        <v>433035</v>
      </c>
      <c r="B416" s="135" t="s">
        <v>1652</v>
      </c>
      <c r="C416" s="134">
        <v>212</v>
      </c>
      <c r="D416" s="134">
        <v>648</v>
      </c>
      <c r="E416" s="141">
        <v>594.919811320755</v>
      </c>
      <c r="F416" s="141">
        <v>8.19138714185884</v>
      </c>
      <c r="G416" s="134">
        <v>500</v>
      </c>
      <c r="H416" s="141">
        <v>77.160493827160494</v>
      </c>
      <c r="I416" s="134">
        <v>461</v>
      </c>
      <c r="J416" s="141">
        <v>71.141975308642003</v>
      </c>
      <c r="K416" s="132" t="s">
        <v>3849</v>
      </c>
      <c r="L416" s="132">
        <v>708</v>
      </c>
      <c r="M416" s="132" t="s">
        <v>3848</v>
      </c>
      <c r="N416" s="132">
        <v>717</v>
      </c>
      <c r="O416" s="134" t="s">
        <v>3847</v>
      </c>
      <c r="P416" s="134" t="s">
        <v>3846</v>
      </c>
    </row>
    <row r="417" spans="1:16">
      <c r="A417" s="136">
        <v>433043</v>
      </c>
      <c r="B417" s="135" t="s">
        <v>1638</v>
      </c>
      <c r="C417" s="134">
        <v>223</v>
      </c>
      <c r="D417" s="134">
        <v>1662</v>
      </c>
      <c r="E417" s="141">
        <v>1327.86995515695</v>
      </c>
      <c r="F417" s="141">
        <v>20.104094154214799</v>
      </c>
      <c r="G417" s="134">
        <v>1196</v>
      </c>
      <c r="H417" s="141">
        <v>71.961492178098695</v>
      </c>
      <c r="I417" s="134">
        <v>995</v>
      </c>
      <c r="J417" s="141">
        <v>59.867629362214203</v>
      </c>
      <c r="K417" s="132" t="s">
        <v>3845</v>
      </c>
      <c r="L417" s="132">
        <v>2742</v>
      </c>
      <c r="M417" s="132" t="s">
        <v>3844</v>
      </c>
      <c r="N417" s="132">
        <v>2925</v>
      </c>
      <c r="O417" s="134" t="s">
        <v>3843</v>
      </c>
      <c r="P417" s="134" t="s">
        <v>3842</v>
      </c>
    </row>
    <row r="418" spans="1:16">
      <c r="A418" s="136">
        <v>433044</v>
      </c>
      <c r="B418" s="135" t="s">
        <v>1638</v>
      </c>
      <c r="C418" s="134">
        <v>234</v>
      </c>
      <c r="D418" s="134">
        <v>1422</v>
      </c>
      <c r="E418" s="141">
        <v>1203.02564102564</v>
      </c>
      <c r="F418" s="141">
        <v>15.399040715496399</v>
      </c>
      <c r="G418" s="134">
        <v>1066</v>
      </c>
      <c r="H418" s="141">
        <v>74.964838255977497</v>
      </c>
      <c r="I418" s="134">
        <v>914</v>
      </c>
      <c r="J418" s="141">
        <v>64.275668073136401</v>
      </c>
      <c r="K418" s="132" t="s">
        <v>3841</v>
      </c>
      <c r="L418" s="132">
        <v>1671</v>
      </c>
      <c r="M418" s="132" t="s">
        <v>3840</v>
      </c>
      <c r="N418" s="132">
        <v>2022</v>
      </c>
      <c r="O418" s="134" t="s">
        <v>3839</v>
      </c>
      <c r="P418" s="134" t="s">
        <v>3838</v>
      </c>
    </row>
    <row r="419" spans="1:16">
      <c r="A419" s="136">
        <v>433050</v>
      </c>
      <c r="B419" s="135" t="s">
        <v>1638</v>
      </c>
      <c r="C419" s="134">
        <v>242</v>
      </c>
      <c r="D419" s="134">
        <v>1044</v>
      </c>
      <c r="E419" s="141">
        <v>941.78925619834695</v>
      </c>
      <c r="F419" s="141">
        <v>9.7903011304265206</v>
      </c>
      <c r="G419" s="134">
        <v>845</v>
      </c>
      <c r="H419" s="141">
        <v>80.938697318007698</v>
      </c>
      <c r="I419" s="134">
        <v>752</v>
      </c>
      <c r="J419" s="141">
        <v>72.030651340996201</v>
      </c>
      <c r="K419" s="132" t="s">
        <v>3837</v>
      </c>
      <c r="L419" s="132">
        <v>1173</v>
      </c>
      <c r="M419" s="132" t="s">
        <v>3836</v>
      </c>
      <c r="N419" s="132">
        <v>1218</v>
      </c>
      <c r="O419" s="134" t="s">
        <v>3835</v>
      </c>
      <c r="P419" s="134" t="s">
        <v>3834</v>
      </c>
    </row>
    <row r="420" spans="1:16">
      <c r="A420" s="136">
        <v>433052</v>
      </c>
      <c r="B420" s="135" t="s">
        <v>3833</v>
      </c>
      <c r="C420" s="134">
        <v>209</v>
      </c>
      <c r="D420" s="134">
        <v>681</v>
      </c>
      <c r="E420" s="141">
        <v>664.99521531100504</v>
      </c>
      <c r="F420" s="141">
        <v>2.3501886474295501</v>
      </c>
      <c r="G420" s="134">
        <v>409</v>
      </c>
      <c r="H420" s="141">
        <v>60.058737151248202</v>
      </c>
      <c r="I420" s="134">
        <v>363</v>
      </c>
      <c r="J420" s="141">
        <v>53.303964757709302</v>
      </c>
      <c r="K420" s="132" t="s">
        <v>3832</v>
      </c>
      <c r="L420" s="132">
        <v>855</v>
      </c>
      <c r="M420" s="132" t="s">
        <v>3831</v>
      </c>
      <c r="N420" s="132">
        <v>708</v>
      </c>
      <c r="O420" s="134" t="s">
        <v>3830</v>
      </c>
      <c r="P420" s="134" t="s">
        <v>3829</v>
      </c>
    </row>
    <row r="421" spans="1:16">
      <c r="A421" s="136">
        <v>433053</v>
      </c>
      <c r="B421" s="135" t="s">
        <v>2456</v>
      </c>
      <c r="C421" s="134">
        <v>227</v>
      </c>
      <c r="D421" s="134">
        <v>657</v>
      </c>
      <c r="E421" s="141">
        <v>647.41850220264303</v>
      </c>
      <c r="F421" s="141">
        <v>1.4583710498260001</v>
      </c>
      <c r="G421" s="134">
        <v>371</v>
      </c>
      <c r="H421" s="141">
        <v>56.468797564688003</v>
      </c>
      <c r="I421" s="134">
        <v>306</v>
      </c>
      <c r="J421" s="141">
        <v>46.575342465753401</v>
      </c>
      <c r="K421" s="132" t="s">
        <v>3828</v>
      </c>
      <c r="L421" s="132">
        <v>1233</v>
      </c>
      <c r="M421" s="132" t="s">
        <v>3827</v>
      </c>
      <c r="N421" s="132">
        <v>684</v>
      </c>
      <c r="O421" s="134" t="s">
        <v>3826</v>
      </c>
      <c r="P421" s="134" t="s">
        <v>3825</v>
      </c>
    </row>
    <row r="422" spans="1:16">
      <c r="A422" s="136">
        <v>433055</v>
      </c>
      <c r="B422" s="135" t="s">
        <v>2461</v>
      </c>
      <c r="C422" s="134">
        <v>231</v>
      </c>
      <c r="D422" s="134">
        <v>1344</v>
      </c>
      <c r="E422" s="141">
        <v>1246.96103896104</v>
      </c>
      <c r="F422" s="141">
        <v>7.2201607915893602</v>
      </c>
      <c r="G422" s="134">
        <v>877</v>
      </c>
      <c r="H422" s="141">
        <v>65.252976190476204</v>
      </c>
      <c r="I422" s="134">
        <v>767</v>
      </c>
      <c r="J422" s="141">
        <v>57.068452380952401</v>
      </c>
      <c r="K422" s="132" t="s">
        <v>3824</v>
      </c>
      <c r="L422" s="132">
        <v>1383</v>
      </c>
      <c r="M422" s="132" t="s">
        <v>3823</v>
      </c>
      <c r="N422" s="132">
        <v>1365</v>
      </c>
      <c r="O422" s="134" t="s">
        <v>3822</v>
      </c>
      <c r="P422" s="134" t="s">
        <v>3821</v>
      </c>
    </row>
    <row r="423" spans="1:16">
      <c r="A423" s="136">
        <v>433056</v>
      </c>
      <c r="B423" s="135" t="s">
        <v>2681</v>
      </c>
      <c r="C423" s="134">
        <v>213</v>
      </c>
      <c r="D423" s="134">
        <v>1341</v>
      </c>
      <c r="E423" s="141">
        <v>1079.7183098591499</v>
      </c>
      <c r="F423" s="141">
        <v>19.4840932245224</v>
      </c>
      <c r="G423" s="134">
        <v>1068</v>
      </c>
      <c r="H423" s="141">
        <v>79.642058165548093</v>
      </c>
      <c r="I423" s="134">
        <v>910</v>
      </c>
      <c r="J423" s="141">
        <v>67.859806114839699</v>
      </c>
      <c r="K423" s="132" t="s">
        <v>3820</v>
      </c>
      <c r="L423" s="132">
        <v>1350</v>
      </c>
      <c r="M423" s="132" t="s">
        <v>3819</v>
      </c>
      <c r="N423" s="132">
        <v>1344</v>
      </c>
      <c r="O423" s="134" t="s">
        <v>3818</v>
      </c>
      <c r="P423" s="134" t="s">
        <v>3817</v>
      </c>
    </row>
    <row r="424" spans="1:16">
      <c r="A424" s="136">
        <v>433057</v>
      </c>
      <c r="B424" s="135" t="s">
        <v>2456</v>
      </c>
      <c r="C424" s="134">
        <v>232</v>
      </c>
      <c r="D424" s="134">
        <v>774</v>
      </c>
      <c r="E424" s="141">
        <v>713.45689655172396</v>
      </c>
      <c r="F424" s="141">
        <v>7.8221063886661302</v>
      </c>
      <c r="G424" s="134">
        <v>622</v>
      </c>
      <c r="H424" s="141">
        <v>80.361757105943198</v>
      </c>
      <c r="I424" s="134">
        <v>562</v>
      </c>
      <c r="J424" s="141">
        <v>72.609819121447003</v>
      </c>
      <c r="K424" s="132" t="s">
        <v>3816</v>
      </c>
      <c r="L424" s="132">
        <v>954</v>
      </c>
      <c r="M424" s="132" t="s">
        <v>3815</v>
      </c>
      <c r="N424" s="132">
        <v>867</v>
      </c>
      <c r="O424" s="134" t="s">
        <v>3814</v>
      </c>
      <c r="P424" s="134" t="s">
        <v>3813</v>
      </c>
    </row>
    <row r="425" spans="1:16">
      <c r="A425" s="136">
        <v>433059</v>
      </c>
      <c r="B425" s="135" t="s">
        <v>2461</v>
      </c>
      <c r="C425" s="134">
        <v>232</v>
      </c>
      <c r="D425" s="134">
        <v>1647</v>
      </c>
      <c r="E425" s="141">
        <v>1516.26724137931</v>
      </c>
      <c r="F425" s="141">
        <v>7.9376295458827997</v>
      </c>
      <c r="G425" s="134">
        <v>1226</v>
      </c>
      <c r="H425" s="141">
        <v>74.4383727990285</v>
      </c>
      <c r="I425" s="134">
        <v>1017</v>
      </c>
      <c r="J425" s="141">
        <v>61.748633879781401</v>
      </c>
      <c r="K425" s="132" t="s">
        <v>3812</v>
      </c>
      <c r="L425" s="132">
        <v>1635</v>
      </c>
      <c r="M425" s="132" t="s">
        <v>3811</v>
      </c>
      <c r="N425" s="132">
        <v>1668</v>
      </c>
      <c r="O425" s="134" t="s">
        <v>3810</v>
      </c>
      <c r="P425" s="134" t="s">
        <v>3809</v>
      </c>
    </row>
    <row r="426" spans="1:16">
      <c r="A426" s="136">
        <v>433063</v>
      </c>
      <c r="B426" s="135" t="s">
        <v>1638</v>
      </c>
      <c r="C426" s="134">
        <v>234</v>
      </c>
      <c r="D426" s="134">
        <v>1152</v>
      </c>
      <c r="E426" s="141">
        <v>1004.3461538461499</v>
      </c>
      <c r="F426" s="141">
        <v>12.8171741452991</v>
      </c>
      <c r="G426" s="134">
        <v>712</v>
      </c>
      <c r="H426" s="141">
        <v>61.8055555555556</v>
      </c>
      <c r="I426" s="134">
        <v>610</v>
      </c>
      <c r="J426" s="141">
        <v>52.9513888888889</v>
      </c>
      <c r="K426" s="132" t="s">
        <v>3808</v>
      </c>
      <c r="L426" s="132">
        <v>1707</v>
      </c>
      <c r="M426" s="132" t="s">
        <v>3807</v>
      </c>
      <c r="N426" s="132">
        <v>1629</v>
      </c>
      <c r="O426" s="134" t="s">
        <v>3806</v>
      </c>
      <c r="P426" s="134" t="s">
        <v>3805</v>
      </c>
    </row>
    <row r="427" spans="1:16" s="142" customFormat="1" ht="37" customHeight="1">
      <c r="A427" s="146" t="s">
        <v>3804</v>
      </c>
      <c r="B427" s="145" t="s">
        <v>3803</v>
      </c>
      <c r="C427" s="142">
        <v>233</v>
      </c>
      <c r="D427" s="142">
        <v>984</v>
      </c>
      <c r="E427" s="144">
        <v>930.45064377682399</v>
      </c>
      <c r="F427" s="144">
        <v>5.4420077462577199</v>
      </c>
      <c r="G427" s="142">
        <v>597</v>
      </c>
      <c r="H427" s="144">
        <v>60.670731707317103</v>
      </c>
      <c r="I427" s="142">
        <v>507</v>
      </c>
      <c r="J427" s="144">
        <v>51.524390243902403</v>
      </c>
      <c r="K427" s="143" t="s">
        <v>3802</v>
      </c>
      <c r="L427" s="143">
        <v>1023</v>
      </c>
      <c r="M427" s="143" t="s">
        <v>3801</v>
      </c>
      <c r="N427" s="143">
        <v>993</v>
      </c>
      <c r="O427" s="142" t="s">
        <v>3800</v>
      </c>
      <c r="P427" s="142" t="s">
        <v>3799</v>
      </c>
    </row>
    <row r="428" spans="1:16">
      <c r="A428" s="136">
        <v>433084</v>
      </c>
      <c r="B428" s="135" t="s">
        <v>1652</v>
      </c>
      <c r="C428" s="134">
        <v>213</v>
      </c>
      <c r="D428" s="134">
        <v>357</v>
      </c>
      <c r="E428" s="141">
        <v>352.91549295774598</v>
      </c>
      <c r="F428" s="141">
        <v>1.1441196196788599</v>
      </c>
      <c r="G428" s="134">
        <v>246</v>
      </c>
      <c r="H428" s="141">
        <v>68.907563025210095</v>
      </c>
      <c r="I428" s="134">
        <v>213</v>
      </c>
      <c r="J428" s="141">
        <v>59.663865546218503</v>
      </c>
      <c r="K428" s="132" t="s">
        <v>3798</v>
      </c>
      <c r="L428" s="132">
        <v>381</v>
      </c>
      <c r="M428" s="132" t="s">
        <v>3797</v>
      </c>
      <c r="N428" s="132">
        <v>384</v>
      </c>
      <c r="O428" s="134" t="s">
        <v>3796</v>
      </c>
      <c r="P428" s="134" t="s">
        <v>3795</v>
      </c>
    </row>
    <row r="429" spans="1:16">
      <c r="A429" s="136">
        <v>433085</v>
      </c>
      <c r="B429" s="135" t="s">
        <v>1647</v>
      </c>
      <c r="C429" s="134">
        <v>230</v>
      </c>
      <c r="D429" s="134">
        <v>645</v>
      </c>
      <c r="E429" s="141">
        <v>632.13913043478306</v>
      </c>
      <c r="F429" s="141">
        <v>1.9939332659251801</v>
      </c>
      <c r="G429" s="134">
        <v>413</v>
      </c>
      <c r="H429" s="141">
        <v>64.031007751938006</v>
      </c>
      <c r="I429" s="134">
        <v>368</v>
      </c>
      <c r="J429" s="141">
        <v>57.054263565891503</v>
      </c>
      <c r="K429" s="132" t="s">
        <v>3794</v>
      </c>
      <c r="L429" s="132">
        <v>651</v>
      </c>
      <c r="M429" s="132" t="s">
        <v>3793</v>
      </c>
      <c r="N429" s="132">
        <v>654</v>
      </c>
      <c r="O429" s="134" t="s">
        <v>3792</v>
      </c>
      <c r="P429" s="134" t="s">
        <v>3791</v>
      </c>
    </row>
    <row r="430" spans="1:16">
      <c r="A430" s="136">
        <v>433093</v>
      </c>
      <c r="B430" s="135" t="s">
        <v>1647</v>
      </c>
      <c r="C430" s="134">
        <v>219</v>
      </c>
      <c r="D430" s="134">
        <v>753</v>
      </c>
      <c r="E430" s="141">
        <v>687.52054794520598</v>
      </c>
      <c r="F430" s="141">
        <v>8.6958103658425596</v>
      </c>
      <c r="G430" s="134">
        <v>537</v>
      </c>
      <c r="H430" s="141">
        <v>71.314741035856599</v>
      </c>
      <c r="I430" s="134">
        <v>448</v>
      </c>
      <c r="J430" s="141">
        <v>59.4953519256308</v>
      </c>
      <c r="K430" s="132" t="s">
        <v>3790</v>
      </c>
      <c r="L430" s="132">
        <v>930</v>
      </c>
      <c r="M430" s="132" t="s">
        <v>3789</v>
      </c>
      <c r="N430" s="132">
        <v>885</v>
      </c>
      <c r="O430" s="134" t="s">
        <v>3788</v>
      </c>
      <c r="P430" s="134" t="s">
        <v>3787</v>
      </c>
    </row>
    <row r="431" spans="1:16">
      <c r="A431" s="136">
        <v>433105</v>
      </c>
      <c r="B431" s="135" t="s">
        <v>1652</v>
      </c>
      <c r="C431" s="134">
        <v>228</v>
      </c>
      <c r="D431" s="134">
        <v>375</v>
      </c>
      <c r="E431" s="141">
        <v>373.71052631578902</v>
      </c>
      <c r="F431" s="141">
        <v>0.34385964912280698</v>
      </c>
      <c r="G431" s="134">
        <v>243</v>
      </c>
      <c r="H431" s="141">
        <v>64.8</v>
      </c>
      <c r="I431" s="134">
        <v>210</v>
      </c>
      <c r="J431" s="141">
        <v>56</v>
      </c>
      <c r="K431" s="132" t="s">
        <v>3786</v>
      </c>
      <c r="L431" s="132">
        <v>402</v>
      </c>
      <c r="M431" s="132" t="s">
        <v>3785</v>
      </c>
      <c r="N431" s="132">
        <v>399</v>
      </c>
      <c r="O431" s="134" t="s">
        <v>3784</v>
      </c>
      <c r="P431" s="134" t="s">
        <v>3783</v>
      </c>
    </row>
    <row r="432" spans="1:16">
      <c r="A432" s="136">
        <v>433124</v>
      </c>
      <c r="B432" s="135" t="s">
        <v>1652</v>
      </c>
      <c r="C432" s="134">
        <v>200</v>
      </c>
      <c r="D432" s="134">
        <v>977</v>
      </c>
      <c r="E432" s="141">
        <v>780.55499999999995</v>
      </c>
      <c r="F432" s="141">
        <v>20.106960081883301</v>
      </c>
      <c r="G432" s="134">
        <v>669</v>
      </c>
      <c r="H432" s="141">
        <v>68.474923234390999</v>
      </c>
      <c r="I432" s="134">
        <v>548</v>
      </c>
      <c r="J432" s="141">
        <v>56.090071647901702</v>
      </c>
      <c r="K432" s="132" t="s">
        <v>3782</v>
      </c>
      <c r="L432" s="132">
        <v>1209</v>
      </c>
      <c r="M432" s="132" t="s">
        <v>3781</v>
      </c>
      <c r="N432" s="132">
        <v>1254</v>
      </c>
      <c r="O432" s="134" t="s">
        <v>3780</v>
      </c>
      <c r="P432" s="134" t="s">
        <v>3779</v>
      </c>
    </row>
    <row r="433" spans="1:16">
      <c r="A433" s="136">
        <v>433129</v>
      </c>
      <c r="B433" s="135" t="s">
        <v>1652</v>
      </c>
      <c r="C433" s="134">
        <v>224</v>
      </c>
      <c r="D433" s="134">
        <v>378</v>
      </c>
      <c r="E433" s="141">
        <v>373.56696428571399</v>
      </c>
      <c r="F433" s="141">
        <v>1.17276077097506</v>
      </c>
      <c r="G433" s="134">
        <v>306</v>
      </c>
      <c r="H433" s="141">
        <v>80.952380952380906</v>
      </c>
      <c r="I433" s="134">
        <v>219</v>
      </c>
      <c r="J433" s="141">
        <v>57.936507936507901</v>
      </c>
      <c r="K433" s="132" t="s">
        <v>3778</v>
      </c>
      <c r="L433" s="132">
        <v>792</v>
      </c>
      <c r="M433" s="132" t="s">
        <v>3777</v>
      </c>
      <c r="N433" s="132">
        <v>792</v>
      </c>
      <c r="O433" s="134" t="s">
        <v>3776</v>
      </c>
      <c r="P433" s="134" t="s">
        <v>3775</v>
      </c>
    </row>
    <row r="434" spans="1:16">
      <c r="A434" s="136">
        <v>433130</v>
      </c>
      <c r="B434" s="135" t="s">
        <v>1652</v>
      </c>
      <c r="C434" s="134">
        <v>228</v>
      </c>
      <c r="D434" s="134">
        <v>438</v>
      </c>
      <c r="E434" s="141">
        <v>421.48684210526301</v>
      </c>
      <c r="F434" s="141">
        <v>3.7701273732275902</v>
      </c>
      <c r="G434" s="134">
        <v>356</v>
      </c>
      <c r="H434" s="141">
        <v>81.278538812785399</v>
      </c>
      <c r="I434" s="134">
        <v>318</v>
      </c>
      <c r="J434" s="141">
        <v>72.602739726027394</v>
      </c>
      <c r="K434" s="132" t="s">
        <v>3774</v>
      </c>
      <c r="L434" s="132">
        <v>552</v>
      </c>
      <c r="M434" s="132" t="s">
        <v>3773</v>
      </c>
      <c r="N434" s="132">
        <v>591</v>
      </c>
      <c r="O434" s="134" t="s">
        <v>3772</v>
      </c>
      <c r="P434" s="134" t="s">
        <v>3771</v>
      </c>
    </row>
    <row r="435" spans="1:16">
      <c r="A435" s="136">
        <v>433132</v>
      </c>
      <c r="B435" s="135" t="s">
        <v>1652</v>
      </c>
      <c r="C435" s="134">
        <v>175</v>
      </c>
      <c r="D435" s="134">
        <v>471</v>
      </c>
      <c r="E435" s="141">
        <v>428.65714285714301</v>
      </c>
      <c r="F435" s="141">
        <v>8.9899909008189294</v>
      </c>
      <c r="G435" s="134">
        <v>292</v>
      </c>
      <c r="H435" s="141">
        <v>61.9957537154989</v>
      </c>
      <c r="I435" s="134">
        <v>235</v>
      </c>
      <c r="J435" s="141">
        <v>49.893842887473497</v>
      </c>
      <c r="K435" s="132" t="s">
        <v>3770</v>
      </c>
      <c r="L435" s="132">
        <v>795</v>
      </c>
      <c r="M435" s="132" t="s">
        <v>3769</v>
      </c>
      <c r="N435" s="132">
        <v>852</v>
      </c>
      <c r="O435" s="134" t="s">
        <v>3768</v>
      </c>
      <c r="P435" s="134" t="s">
        <v>3767</v>
      </c>
    </row>
    <row r="436" spans="1:16">
      <c r="A436" s="136">
        <v>433133</v>
      </c>
      <c r="B436" s="135" t="s">
        <v>1652</v>
      </c>
      <c r="C436" s="134">
        <v>231</v>
      </c>
      <c r="D436" s="134">
        <v>549</v>
      </c>
      <c r="E436" s="141">
        <v>538.75324675324703</v>
      </c>
      <c r="F436" s="141">
        <v>1.8664395713576001</v>
      </c>
      <c r="G436" s="134">
        <v>334</v>
      </c>
      <c r="H436" s="141">
        <v>60.8378870673953</v>
      </c>
      <c r="I436" s="134">
        <v>298</v>
      </c>
      <c r="J436" s="141">
        <v>54.280510018214898</v>
      </c>
      <c r="K436" s="132" t="s">
        <v>3766</v>
      </c>
      <c r="L436" s="132">
        <v>807</v>
      </c>
      <c r="M436" s="132" t="s">
        <v>3765</v>
      </c>
      <c r="N436" s="132">
        <v>1014</v>
      </c>
      <c r="O436" s="134" t="s">
        <v>3764</v>
      </c>
      <c r="P436" s="134" t="s">
        <v>3763</v>
      </c>
    </row>
    <row r="437" spans="1:16">
      <c r="A437" s="136">
        <v>433134</v>
      </c>
      <c r="B437" s="135" t="s">
        <v>1638</v>
      </c>
      <c r="C437" s="134">
        <v>232</v>
      </c>
      <c r="D437" s="134">
        <v>831</v>
      </c>
      <c r="E437" s="141">
        <v>780.77586206896501</v>
      </c>
      <c r="F437" s="141">
        <v>6.04381924561185</v>
      </c>
      <c r="G437" s="134">
        <v>587</v>
      </c>
      <c r="H437" s="141">
        <v>70.637785800240707</v>
      </c>
      <c r="I437" s="134">
        <v>464</v>
      </c>
      <c r="J437" s="141">
        <v>55.836341756919403</v>
      </c>
      <c r="K437" s="132" t="s">
        <v>3762</v>
      </c>
      <c r="L437" s="132">
        <v>924</v>
      </c>
      <c r="M437" s="132" t="s">
        <v>3761</v>
      </c>
      <c r="N437" s="132">
        <v>933</v>
      </c>
      <c r="O437" s="134" t="s">
        <v>3760</v>
      </c>
      <c r="P437" s="134" t="s">
        <v>3759</v>
      </c>
    </row>
    <row r="438" spans="1:16">
      <c r="A438" s="136">
        <v>433139</v>
      </c>
      <c r="B438" s="135" t="s">
        <v>1647</v>
      </c>
      <c r="C438" s="134">
        <v>221</v>
      </c>
      <c r="D438" s="134">
        <v>645</v>
      </c>
      <c r="E438" s="141">
        <v>600.84162895927602</v>
      </c>
      <c r="F438" s="141">
        <v>6.8462590760812398</v>
      </c>
      <c r="G438" s="134">
        <v>384</v>
      </c>
      <c r="H438" s="141">
        <v>59.534883720930203</v>
      </c>
      <c r="I438" s="134">
        <v>311</v>
      </c>
      <c r="J438" s="141">
        <v>48.217054263565899</v>
      </c>
      <c r="K438" s="132" t="s">
        <v>3758</v>
      </c>
      <c r="L438" s="132">
        <v>843</v>
      </c>
      <c r="M438" s="132" t="s">
        <v>3757</v>
      </c>
      <c r="N438" s="132">
        <v>576</v>
      </c>
      <c r="O438" s="134" t="s">
        <v>3756</v>
      </c>
      <c r="P438" s="134" t="s">
        <v>3755</v>
      </c>
    </row>
    <row r="439" spans="1:16">
      <c r="A439" s="136">
        <v>433143</v>
      </c>
      <c r="B439" s="135" t="s">
        <v>1652</v>
      </c>
      <c r="C439" s="134">
        <v>214</v>
      </c>
      <c r="D439" s="134">
        <v>483</v>
      </c>
      <c r="E439" s="141">
        <v>463.303738317757</v>
      </c>
      <c r="F439" s="141">
        <v>4.07790096940849</v>
      </c>
      <c r="G439" s="134">
        <v>365</v>
      </c>
      <c r="H439" s="141">
        <v>75.569358178053804</v>
      </c>
      <c r="I439" s="134">
        <v>330</v>
      </c>
      <c r="J439" s="141">
        <v>68.322981366459601</v>
      </c>
      <c r="K439" s="132" t="s">
        <v>3754</v>
      </c>
      <c r="L439" s="132">
        <v>492</v>
      </c>
      <c r="M439" s="132" t="s">
        <v>3753</v>
      </c>
      <c r="N439" s="132">
        <v>483</v>
      </c>
      <c r="O439" s="134" t="s">
        <v>3752</v>
      </c>
      <c r="P439" s="134" t="s">
        <v>3751</v>
      </c>
    </row>
    <row r="440" spans="1:16">
      <c r="A440" s="136">
        <v>433152</v>
      </c>
      <c r="B440" s="135" t="s">
        <v>1652</v>
      </c>
      <c r="C440" s="134">
        <v>226</v>
      </c>
      <c r="D440" s="134">
        <v>777</v>
      </c>
      <c r="E440" s="141">
        <v>651.66371681415899</v>
      </c>
      <c r="F440" s="141">
        <v>16.1307957768135</v>
      </c>
      <c r="G440" s="134">
        <v>646</v>
      </c>
      <c r="H440" s="141">
        <v>83.140283140283103</v>
      </c>
      <c r="I440" s="134">
        <v>565</v>
      </c>
      <c r="J440" s="141">
        <v>72.715572715572705</v>
      </c>
      <c r="K440" s="132" t="s">
        <v>3750</v>
      </c>
      <c r="L440" s="132">
        <v>795</v>
      </c>
      <c r="M440" s="132" t="s">
        <v>3749</v>
      </c>
      <c r="N440" s="132">
        <v>993</v>
      </c>
      <c r="O440" s="134" t="s">
        <v>3748</v>
      </c>
      <c r="P440" s="134" t="s">
        <v>3747</v>
      </c>
    </row>
    <row r="441" spans="1:16">
      <c r="A441" s="136">
        <v>433158</v>
      </c>
      <c r="B441" s="135" t="s">
        <v>1652</v>
      </c>
      <c r="C441" s="134">
        <v>228</v>
      </c>
      <c r="D441" s="134">
        <v>447</v>
      </c>
      <c r="E441" s="141">
        <v>429.84210526315798</v>
      </c>
      <c r="F441" s="141">
        <v>3.8384551983986799</v>
      </c>
      <c r="G441" s="134">
        <v>343</v>
      </c>
      <c r="H441" s="141">
        <v>76.733780760626402</v>
      </c>
      <c r="I441" s="134">
        <v>263</v>
      </c>
      <c r="J441" s="141">
        <v>58.836689038031302</v>
      </c>
      <c r="K441" s="132" t="s">
        <v>3746</v>
      </c>
      <c r="L441" s="132">
        <v>456</v>
      </c>
      <c r="M441" s="132" t="s">
        <v>3745</v>
      </c>
      <c r="N441" s="132">
        <v>444</v>
      </c>
      <c r="O441" s="134" t="s">
        <v>3744</v>
      </c>
      <c r="P441" s="134" t="s">
        <v>3743</v>
      </c>
    </row>
    <row r="442" spans="1:16">
      <c r="A442" s="136">
        <v>433159</v>
      </c>
      <c r="B442" s="135" t="s">
        <v>1652</v>
      </c>
      <c r="C442" s="134">
        <v>192</v>
      </c>
      <c r="D442" s="134">
        <v>681</v>
      </c>
      <c r="E442" s="141">
        <v>617.265625</v>
      </c>
      <c r="F442" s="141">
        <v>9.3589390602055804</v>
      </c>
      <c r="G442" s="134">
        <v>517</v>
      </c>
      <c r="H442" s="141">
        <v>75.917767988252606</v>
      </c>
      <c r="I442" s="134">
        <v>443</v>
      </c>
      <c r="J442" s="141">
        <v>65.051395007342094</v>
      </c>
      <c r="K442" s="132" t="s">
        <v>3742</v>
      </c>
      <c r="L442" s="132">
        <v>828</v>
      </c>
      <c r="M442" s="132" t="s">
        <v>3741</v>
      </c>
      <c r="N442" s="132">
        <v>942</v>
      </c>
      <c r="O442" s="134" t="s">
        <v>3740</v>
      </c>
      <c r="P442" s="134" t="s">
        <v>3739</v>
      </c>
    </row>
    <row r="443" spans="1:16">
      <c r="A443" s="136">
        <v>433163</v>
      </c>
      <c r="B443" s="135" t="s">
        <v>1652</v>
      </c>
      <c r="C443" s="134">
        <v>215</v>
      </c>
      <c r="D443" s="134">
        <v>357</v>
      </c>
      <c r="E443" s="141">
        <v>355.04651162790702</v>
      </c>
      <c r="F443" s="141">
        <v>0.54719562243502096</v>
      </c>
      <c r="G443" s="134">
        <v>232</v>
      </c>
      <c r="H443" s="141">
        <v>64.9859943977591</v>
      </c>
      <c r="I443" s="134">
        <v>198</v>
      </c>
      <c r="J443" s="141">
        <v>55.462184873949603</v>
      </c>
      <c r="K443" s="132" t="s">
        <v>3738</v>
      </c>
      <c r="L443" s="132">
        <v>381</v>
      </c>
      <c r="M443" s="132" t="s">
        <v>3737</v>
      </c>
      <c r="N443" s="132">
        <v>387</v>
      </c>
      <c r="O443" s="134" t="s">
        <v>3736</v>
      </c>
      <c r="P443" s="134" t="s">
        <v>3735</v>
      </c>
    </row>
    <row r="444" spans="1:16">
      <c r="A444" s="136">
        <v>433166</v>
      </c>
      <c r="B444" s="135" t="s">
        <v>1627</v>
      </c>
      <c r="C444" s="134">
        <v>201</v>
      </c>
      <c r="D444" s="134">
        <v>1095</v>
      </c>
      <c r="E444" s="141">
        <v>1022.86567164179</v>
      </c>
      <c r="F444" s="141">
        <v>6.5876098957268496</v>
      </c>
      <c r="G444" s="134">
        <v>805</v>
      </c>
      <c r="H444" s="141">
        <v>73.515981735159798</v>
      </c>
      <c r="I444" s="134">
        <v>656</v>
      </c>
      <c r="J444" s="141">
        <v>59.908675799086801</v>
      </c>
      <c r="K444" s="132" t="s">
        <v>3734</v>
      </c>
      <c r="L444" s="132">
        <v>1230</v>
      </c>
      <c r="M444" s="132" t="s">
        <v>3733</v>
      </c>
      <c r="N444" s="132">
        <v>1290</v>
      </c>
      <c r="O444" s="134" t="s">
        <v>3732</v>
      </c>
      <c r="P444" s="134" t="s">
        <v>3731</v>
      </c>
    </row>
    <row r="445" spans="1:16">
      <c r="A445" s="136">
        <v>433169</v>
      </c>
      <c r="B445" s="135" t="s">
        <v>1652</v>
      </c>
      <c r="C445" s="134">
        <v>216</v>
      </c>
      <c r="D445" s="134">
        <v>396</v>
      </c>
      <c r="E445" s="141">
        <v>389.875</v>
      </c>
      <c r="F445" s="141">
        <v>1.5467171717171699</v>
      </c>
      <c r="G445" s="134">
        <v>260</v>
      </c>
      <c r="H445" s="141">
        <v>65.656565656565704</v>
      </c>
      <c r="I445" s="134">
        <v>222</v>
      </c>
      <c r="J445" s="141">
        <v>56.060606060606098</v>
      </c>
      <c r="K445" s="132" t="s">
        <v>3730</v>
      </c>
      <c r="L445" s="132">
        <v>417</v>
      </c>
      <c r="M445" s="132" t="s">
        <v>3729</v>
      </c>
      <c r="N445" s="132">
        <v>414</v>
      </c>
      <c r="O445" s="134" t="s">
        <v>3728</v>
      </c>
      <c r="P445" s="134" t="s">
        <v>3727</v>
      </c>
    </row>
    <row r="446" spans="1:16">
      <c r="A446" s="136">
        <v>433176</v>
      </c>
      <c r="B446" s="135" t="s">
        <v>1638</v>
      </c>
      <c r="C446" s="134">
        <v>231</v>
      </c>
      <c r="D446" s="134">
        <v>915</v>
      </c>
      <c r="E446" s="141">
        <v>868.84415584415603</v>
      </c>
      <c r="F446" s="141">
        <v>5.0443545525512699</v>
      </c>
      <c r="G446" s="134">
        <v>609</v>
      </c>
      <c r="H446" s="141">
        <v>66.557377049180303</v>
      </c>
      <c r="I446" s="134">
        <v>464</v>
      </c>
      <c r="J446" s="141">
        <v>50.710382513661202</v>
      </c>
      <c r="K446" s="132" t="s">
        <v>3726</v>
      </c>
      <c r="L446" s="132">
        <v>1032</v>
      </c>
      <c r="M446" s="132" t="s">
        <v>3725</v>
      </c>
      <c r="N446" s="132">
        <v>846</v>
      </c>
      <c r="O446" s="134" t="s">
        <v>3724</v>
      </c>
      <c r="P446" s="134" t="s">
        <v>994</v>
      </c>
    </row>
    <row r="447" spans="1:16" s="142" customFormat="1" ht="37" customHeight="1">
      <c r="A447" s="146" t="s">
        <v>3723</v>
      </c>
      <c r="B447" s="145" t="s">
        <v>1632</v>
      </c>
      <c r="C447" s="142">
        <v>229</v>
      </c>
      <c r="D447" s="142">
        <v>1143</v>
      </c>
      <c r="E447" s="144">
        <v>933.47161572052403</v>
      </c>
      <c r="F447" s="144">
        <v>18.3314421941799</v>
      </c>
      <c r="G447" s="142">
        <v>962</v>
      </c>
      <c r="H447" s="144">
        <v>84.164479440069996</v>
      </c>
      <c r="I447" s="142">
        <v>885</v>
      </c>
      <c r="J447" s="144">
        <v>77.427821522309699</v>
      </c>
      <c r="K447" s="143" t="s">
        <v>3722</v>
      </c>
      <c r="L447" s="143">
        <v>1305</v>
      </c>
      <c r="M447" s="143" t="s">
        <v>3721</v>
      </c>
      <c r="N447" s="143">
        <v>618</v>
      </c>
      <c r="O447" s="142" t="s">
        <v>3720</v>
      </c>
      <c r="P447" s="142" t="s">
        <v>3719</v>
      </c>
    </row>
    <row r="448" spans="1:16">
      <c r="A448" s="136">
        <v>433180</v>
      </c>
      <c r="B448" s="135" t="s">
        <v>1652</v>
      </c>
      <c r="C448" s="134">
        <v>191</v>
      </c>
      <c r="D448" s="134">
        <v>1120</v>
      </c>
      <c r="E448" s="141">
        <v>871.31937172774894</v>
      </c>
      <c r="F448" s="141">
        <v>22.2036275243082</v>
      </c>
      <c r="G448" s="134">
        <v>788</v>
      </c>
      <c r="H448" s="141">
        <v>70.357142857142904</v>
      </c>
      <c r="I448" s="134">
        <v>653</v>
      </c>
      <c r="J448" s="141">
        <v>58.303571428571402</v>
      </c>
      <c r="K448" s="132" t="s">
        <v>3718</v>
      </c>
      <c r="L448" s="132">
        <v>1320</v>
      </c>
      <c r="M448" s="132" t="s">
        <v>3717</v>
      </c>
      <c r="N448" s="132">
        <v>1323</v>
      </c>
      <c r="O448" s="134" t="s">
        <v>3716</v>
      </c>
      <c r="P448" s="134" t="s">
        <v>3715</v>
      </c>
    </row>
    <row r="449" spans="1:16">
      <c r="A449" s="136">
        <v>433181</v>
      </c>
      <c r="B449" s="135" t="s">
        <v>1652</v>
      </c>
      <c r="C449" s="134">
        <v>223</v>
      </c>
      <c r="D449" s="134">
        <v>606</v>
      </c>
      <c r="E449" s="141">
        <v>584.97309417040401</v>
      </c>
      <c r="F449" s="141">
        <v>3.4697864405274599</v>
      </c>
      <c r="G449" s="134">
        <v>384</v>
      </c>
      <c r="H449" s="141">
        <v>63.366336633663401</v>
      </c>
      <c r="I449" s="134">
        <v>317</v>
      </c>
      <c r="J449" s="141">
        <v>52.310231023102297</v>
      </c>
      <c r="K449" s="132" t="s">
        <v>3714</v>
      </c>
      <c r="L449" s="132">
        <v>621</v>
      </c>
      <c r="M449" s="132" t="s">
        <v>3713</v>
      </c>
      <c r="N449" s="132">
        <v>675</v>
      </c>
      <c r="O449" s="134" t="s">
        <v>3712</v>
      </c>
      <c r="P449" s="134" t="s">
        <v>3711</v>
      </c>
    </row>
    <row r="450" spans="1:16">
      <c r="A450" s="136">
        <v>433183</v>
      </c>
      <c r="B450" s="135" t="s">
        <v>1652</v>
      </c>
      <c r="C450" s="134">
        <v>182</v>
      </c>
      <c r="D450" s="134">
        <v>495</v>
      </c>
      <c r="E450" s="141">
        <v>469.53296703296701</v>
      </c>
      <c r="F450" s="141">
        <v>5.1448551448551401</v>
      </c>
      <c r="G450" s="134">
        <v>335</v>
      </c>
      <c r="H450" s="141">
        <v>67.676767676767696</v>
      </c>
      <c r="I450" s="134">
        <v>279</v>
      </c>
      <c r="J450" s="141">
        <v>56.363636363636402</v>
      </c>
      <c r="K450" s="132" t="s">
        <v>3710</v>
      </c>
      <c r="L450" s="132">
        <v>630</v>
      </c>
      <c r="M450" s="132" t="s">
        <v>3709</v>
      </c>
      <c r="N450" s="132">
        <v>762</v>
      </c>
      <c r="O450" s="134" t="s">
        <v>3708</v>
      </c>
      <c r="P450" s="134" t="s">
        <v>3707</v>
      </c>
    </row>
    <row r="451" spans="1:16">
      <c r="A451" s="136">
        <v>433185</v>
      </c>
      <c r="B451" s="135" t="s">
        <v>1652</v>
      </c>
      <c r="C451" s="134">
        <v>182</v>
      </c>
      <c r="D451" s="134">
        <v>666</v>
      </c>
      <c r="E451" s="141">
        <v>560.12637362637395</v>
      </c>
      <c r="F451" s="141">
        <v>15.896940896940899</v>
      </c>
      <c r="G451" s="134">
        <v>578</v>
      </c>
      <c r="H451" s="141">
        <v>86.786786786786806</v>
      </c>
      <c r="I451" s="134">
        <v>514</v>
      </c>
      <c r="J451" s="141">
        <v>77.177177177177199</v>
      </c>
      <c r="K451" s="132" t="s">
        <v>3706</v>
      </c>
      <c r="L451" s="132">
        <v>849</v>
      </c>
      <c r="M451" s="132" t="s">
        <v>3705</v>
      </c>
      <c r="N451" s="132">
        <v>930</v>
      </c>
      <c r="O451" s="134" t="s">
        <v>3704</v>
      </c>
      <c r="P451" s="134" t="s">
        <v>3703</v>
      </c>
    </row>
    <row r="452" spans="1:16">
      <c r="A452" s="136">
        <v>433187</v>
      </c>
      <c r="B452" s="135" t="s">
        <v>1652</v>
      </c>
      <c r="C452" s="134">
        <v>202</v>
      </c>
      <c r="D452" s="134">
        <v>531</v>
      </c>
      <c r="E452" s="141">
        <v>497.74752475247499</v>
      </c>
      <c r="F452" s="141">
        <v>6.2622363931308396</v>
      </c>
      <c r="G452" s="134">
        <v>353</v>
      </c>
      <c r="H452" s="141">
        <v>66.478342749529205</v>
      </c>
      <c r="I452" s="134">
        <v>309</v>
      </c>
      <c r="J452" s="141">
        <v>58.1920903954802</v>
      </c>
      <c r="K452" s="132" t="s">
        <v>3702</v>
      </c>
      <c r="L452" s="132">
        <v>678</v>
      </c>
      <c r="M452" s="132" t="s">
        <v>3701</v>
      </c>
      <c r="N452" s="132">
        <v>675</v>
      </c>
      <c r="O452" s="134" t="s">
        <v>3700</v>
      </c>
      <c r="P452" s="134" t="s">
        <v>3699</v>
      </c>
    </row>
    <row r="453" spans="1:16">
      <c r="A453" s="136">
        <v>433189</v>
      </c>
      <c r="B453" s="135" t="s">
        <v>1638</v>
      </c>
      <c r="C453" s="134">
        <v>233</v>
      </c>
      <c r="D453" s="134">
        <v>975</v>
      </c>
      <c r="E453" s="141">
        <v>930.20600858369096</v>
      </c>
      <c r="F453" s="141">
        <v>4.5942555298778496</v>
      </c>
      <c r="G453" s="134">
        <v>630</v>
      </c>
      <c r="H453" s="141">
        <v>64.615384615384599</v>
      </c>
      <c r="I453" s="134">
        <v>546</v>
      </c>
      <c r="J453" s="141">
        <v>56</v>
      </c>
      <c r="K453" s="132" t="s">
        <v>3698</v>
      </c>
      <c r="L453" s="132">
        <v>1032</v>
      </c>
      <c r="M453" s="132" t="s">
        <v>3697</v>
      </c>
      <c r="N453" s="132">
        <v>1008</v>
      </c>
      <c r="O453" s="134" t="s">
        <v>3696</v>
      </c>
      <c r="P453" s="134" t="s">
        <v>3695</v>
      </c>
    </row>
    <row r="454" spans="1:16">
      <c r="A454" s="136">
        <v>433192</v>
      </c>
      <c r="B454" s="135" t="s">
        <v>1652</v>
      </c>
      <c r="C454" s="134">
        <v>227</v>
      </c>
      <c r="D454" s="134">
        <v>483</v>
      </c>
      <c r="E454" s="141">
        <v>464.656387665198</v>
      </c>
      <c r="F454" s="141">
        <v>3.7978493446794501</v>
      </c>
      <c r="G454" s="134">
        <v>301</v>
      </c>
      <c r="H454" s="141">
        <v>62.318840579710098</v>
      </c>
      <c r="I454" s="134">
        <v>256</v>
      </c>
      <c r="J454" s="141">
        <v>53.002070393374701</v>
      </c>
      <c r="K454" s="132" t="s">
        <v>3694</v>
      </c>
      <c r="L454" s="132">
        <v>720</v>
      </c>
      <c r="M454" s="132" t="s">
        <v>3693</v>
      </c>
      <c r="N454" s="132">
        <v>717</v>
      </c>
      <c r="O454" s="134" t="s">
        <v>3692</v>
      </c>
      <c r="P454" s="134" t="s">
        <v>3691</v>
      </c>
    </row>
    <row r="455" spans="1:16">
      <c r="A455" s="136">
        <v>433196</v>
      </c>
      <c r="B455" s="135" t="s">
        <v>1627</v>
      </c>
      <c r="C455" s="134">
        <v>242</v>
      </c>
      <c r="D455" s="134">
        <v>2763</v>
      </c>
      <c r="E455" s="141">
        <v>2364.2479338843</v>
      </c>
      <c r="F455" s="141">
        <v>14.4318518319111</v>
      </c>
      <c r="G455" s="134">
        <v>1492</v>
      </c>
      <c r="H455" s="141">
        <v>53.9992761491133</v>
      </c>
      <c r="I455" s="134">
        <v>1242</v>
      </c>
      <c r="J455" s="141">
        <v>44.951140065146603</v>
      </c>
      <c r="K455" s="132" t="s">
        <v>3690</v>
      </c>
      <c r="L455" s="132">
        <v>2964</v>
      </c>
      <c r="M455" s="132" t="s">
        <v>3689</v>
      </c>
      <c r="N455" s="132">
        <v>2964</v>
      </c>
      <c r="O455" s="134" t="s">
        <v>3688</v>
      </c>
      <c r="P455" s="134" t="s">
        <v>3687</v>
      </c>
    </row>
    <row r="456" spans="1:16">
      <c r="A456" s="136">
        <v>433199</v>
      </c>
      <c r="B456" s="135" t="s">
        <v>1652</v>
      </c>
      <c r="C456" s="134">
        <v>188</v>
      </c>
      <c r="D456" s="134">
        <v>567</v>
      </c>
      <c r="E456" s="141">
        <v>488.122340425532</v>
      </c>
      <c r="F456" s="141">
        <v>13.9114038050208</v>
      </c>
      <c r="G456" s="134">
        <v>442</v>
      </c>
      <c r="H456" s="141">
        <v>77.954144620811306</v>
      </c>
      <c r="I456" s="134">
        <v>367</v>
      </c>
      <c r="J456" s="141">
        <v>64.726631393298106</v>
      </c>
      <c r="K456" s="132" t="s">
        <v>3686</v>
      </c>
      <c r="L456" s="132">
        <v>576</v>
      </c>
      <c r="M456" s="132" t="s">
        <v>3685</v>
      </c>
      <c r="N456" s="132">
        <v>603</v>
      </c>
      <c r="O456" s="134" t="s">
        <v>3684</v>
      </c>
      <c r="P456" s="134" t="s">
        <v>3683</v>
      </c>
    </row>
    <row r="457" spans="1:16">
      <c r="A457" s="136">
        <v>433204</v>
      </c>
      <c r="B457" s="135" t="s">
        <v>1638</v>
      </c>
      <c r="C457" s="134">
        <v>233</v>
      </c>
      <c r="D457" s="134">
        <v>1002</v>
      </c>
      <c r="E457" s="141">
        <v>965.87124463519297</v>
      </c>
      <c r="F457" s="141">
        <v>3.6056642080645598</v>
      </c>
      <c r="G457" s="134">
        <v>709</v>
      </c>
      <c r="H457" s="141">
        <v>70.758483033932094</v>
      </c>
      <c r="I457" s="134">
        <v>582</v>
      </c>
      <c r="J457" s="141">
        <v>58.083832335329298</v>
      </c>
      <c r="K457" s="132" t="s">
        <v>3682</v>
      </c>
      <c r="L457" s="132">
        <v>1092</v>
      </c>
      <c r="M457" s="132" t="s">
        <v>3681</v>
      </c>
      <c r="N457" s="132">
        <v>1110</v>
      </c>
      <c r="O457" s="134" t="s">
        <v>3680</v>
      </c>
      <c r="P457" s="134" t="s">
        <v>3679</v>
      </c>
    </row>
    <row r="458" spans="1:16">
      <c r="A458" s="136">
        <v>433210</v>
      </c>
      <c r="B458" s="135" t="s">
        <v>1652</v>
      </c>
      <c r="C458" s="134">
        <v>218</v>
      </c>
      <c r="D458" s="134">
        <v>366</v>
      </c>
      <c r="E458" s="141">
        <v>364.52752293577998</v>
      </c>
      <c r="F458" s="141">
        <v>0.40231613776507702</v>
      </c>
      <c r="G458" s="134">
        <v>257</v>
      </c>
      <c r="H458" s="141">
        <v>70.218579234972694</v>
      </c>
      <c r="I458" s="134">
        <v>223</v>
      </c>
      <c r="J458" s="141">
        <v>60.928961748633903</v>
      </c>
      <c r="K458" s="132" t="s">
        <v>3678</v>
      </c>
      <c r="L458" s="132">
        <v>441</v>
      </c>
      <c r="M458" s="132" t="s">
        <v>3677</v>
      </c>
      <c r="N458" s="132">
        <v>594</v>
      </c>
      <c r="O458" s="134" t="s">
        <v>3676</v>
      </c>
      <c r="P458" s="134" t="s">
        <v>3675</v>
      </c>
    </row>
    <row r="459" spans="1:16">
      <c r="A459" s="136">
        <v>433218</v>
      </c>
      <c r="B459" s="135" t="s">
        <v>1638</v>
      </c>
      <c r="C459" s="134">
        <v>235</v>
      </c>
      <c r="D459" s="134">
        <v>843</v>
      </c>
      <c r="E459" s="141">
        <v>792.54893617021298</v>
      </c>
      <c r="F459" s="141">
        <v>5.9847050806390598</v>
      </c>
      <c r="G459" s="134">
        <v>503</v>
      </c>
      <c r="H459" s="141">
        <v>59.667852906287102</v>
      </c>
      <c r="I459" s="134">
        <v>442</v>
      </c>
      <c r="J459" s="141">
        <v>52.431791221826799</v>
      </c>
      <c r="K459" s="132" t="s">
        <v>3674</v>
      </c>
      <c r="L459" s="132">
        <v>1044</v>
      </c>
      <c r="M459" s="132" t="s">
        <v>3673</v>
      </c>
      <c r="N459" s="132">
        <v>1044</v>
      </c>
      <c r="O459" s="134" t="s">
        <v>3672</v>
      </c>
      <c r="P459" s="134" t="s">
        <v>3671</v>
      </c>
    </row>
    <row r="460" spans="1:16">
      <c r="A460" s="136">
        <v>433222</v>
      </c>
      <c r="B460" s="135" t="s">
        <v>1652</v>
      </c>
      <c r="C460" s="134">
        <v>198</v>
      </c>
      <c r="D460" s="134">
        <v>616</v>
      </c>
      <c r="E460" s="141">
        <v>542.38888888888903</v>
      </c>
      <c r="F460" s="141">
        <v>11.9498556998557</v>
      </c>
      <c r="G460" s="134">
        <v>557</v>
      </c>
      <c r="H460" s="141">
        <v>90.422077922077904</v>
      </c>
      <c r="I460" s="134">
        <v>503</v>
      </c>
      <c r="J460" s="141">
        <v>81.655844155844207</v>
      </c>
      <c r="K460" s="132" t="s">
        <v>3670</v>
      </c>
      <c r="L460" s="132">
        <v>1764</v>
      </c>
      <c r="M460" s="132" t="s">
        <v>3669</v>
      </c>
      <c r="N460" s="132">
        <v>2088</v>
      </c>
      <c r="O460" s="134" t="s">
        <v>3668</v>
      </c>
      <c r="P460" s="134" t="s">
        <v>3667</v>
      </c>
    </row>
    <row r="461" spans="1:16">
      <c r="A461" s="136">
        <v>433238</v>
      </c>
      <c r="B461" s="135" t="s">
        <v>1627</v>
      </c>
      <c r="C461" s="134">
        <v>224</v>
      </c>
      <c r="D461" s="134">
        <v>1173</v>
      </c>
      <c r="E461" s="141">
        <v>1114.35267857143</v>
      </c>
      <c r="F461" s="141">
        <v>4.99977164778955</v>
      </c>
      <c r="G461" s="134">
        <v>669</v>
      </c>
      <c r="H461" s="141">
        <v>57.0332480818414</v>
      </c>
      <c r="I461" s="134">
        <v>546</v>
      </c>
      <c r="J461" s="141">
        <v>46.5473145780051</v>
      </c>
      <c r="K461" s="132" t="s">
        <v>3666</v>
      </c>
      <c r="L461" s="132">
        <v>1431</v>
      </c>
      <c r="M461" s="132" t="s">
        <v>3665</v>
      </c>
      <c r="N461" s="132">
        <v>1422</v>
      </c>
      <c r="O461" s="134" t="s">
        <v>3664</v>
      </c>
      <c r="P461" s="134" t="s">
        <v>3663</v>
      </c>
    </row>
    <row r="462" spans="1:16">
      <c r="A462" s="136">
        <v>433241</v>
      </c>
      <c r="B462" s="135" t="s">
        <v>1647</v>
      </c>
      <c r="C462" s="134">
        <v>231</v>
      </c>
      <c r="D462" s="134">
        <v>1322</v>
      </c>
      <c r="E462" s="141">
        <v>1031.46753246753</v>
      </c>
      <c r="F462" s="141">
        <v>21.976737332259301</v>
      </c>
      <c r="G462" s="134">
        <v>991</v>
      </c>
      <c r="H462" s="141">
        <v>74.962178517397902</v>
      </c>
      <c r="I462" s="134">
        <v>834</v>
      </c>
      <c r="J462" s="141">
        <v>63.086232980332802</v>
      </c>
      <c r="K462" s="132" t="s">
        <v>3662</v>
      </c>
      <c r="L462" s="132">
        <v>1431</v>
      </c>
      <c r="M462" s="132" t="s">
        <v>3661</v>
      </c>
      <c r="N462" s="132">
        <v>1476</v>
      </c>
      <c r="O462" s="134" t="s">
        <v>3660</v>
      </c>
      <c r="P462" s="134" t="s">
        <v>3659</v>
      </c>
    </row>
    <row r="463" spans="1:16">
      <c r="A463" s="136">
        <v>433243</v>
      </c>
      <c r="B463" s="135" t="s">
        <v>1652</v>
      </c>
      <c r="C463" s="134">
        <v>228</v>
      </c>
      <c r="D463" s="134">
        <v>432</v>
      </c>
      <c r="E463" s="141">
        <v>421.88157894736798</v>
      </c>
      <c r="F463" s="141">
        <v>2.34222709551657</v>
      </c>
      <c r="G463" s="134">
        <v>315</v>
      </c>
      <c r="H463" s="141">
        <v>72.9166666666667</v>
      </c>
      <c r="I463" s="134">
        <v>277</v>
      </c>
      <c r="J463" s="141">
        <v>64.120370370370395</v>
      </c>
      <c r="K463" s="132" t="s">
        <v>3658</v>
      </c>
      <c r="L463" s="132">
        <v>645</v>
      </c>
      <c r="M463" s="132" t="s">
        <v>3657</v>
      </c>
      <c r="N463" s="132">
        <v>654</v>
      </c>
      <c r="O463" s="134" t="s">
        <v>3656</v>
      </c>
      <c r="P463" s="134" t="s">
        <v>3655</v>
      </c>
    </row>
    <row r="464" spans="1:16">
      <c r="A464" s="136">
        <v>433259</v>
      </c>
      <c r="B464" s="135" t="s">
        <v>1652</v>
      </c>
      <c r="C464" s="134">
        <v>225</v>
      </c>
      <c r="D464" s="134">
        <v>640</v>
      </c>
      <c r="E464" s="141">
        <v>567.90666666666698</v>
      </c>
      <c r="F464" s="141">
        <v>11.264583333333301</v>
      </c>
      <c r="G464" s="134">
        <v>483</v>
      </c>
      <c r="H464" s="141">
        <v>75.46875</v>
      </c>
      <c r="I464" s="134">
        <v>423</v>
      </c>
      <c r="J464" s="141">
        <v>66.09375</v>
      </c>
      <c r="K464" s="132" t="s">
        <v>3654</v>
      </c>
      <c r="L464" s="132">
        <v>1200</v>
      </c>
      <c r="M464" s="132" t="s">
        <v>3653</v>
      </c>
      <c r="N464" s="132">
        <v>1272</v>
      </c>
      <c r="O464" s="134" t="s">
        <v>3652</v>
      </c>
      <c r="P464" s="134" t="s">
        <v>3651</v>
      </c>
    </row>
    <row r="465" spans="1:16">
      <c r="A465" s="136">
        <v>433266</v>
      </c>
      <c r="B465" s="135" t="s">
        <v>1638</v>
      </c>
      <c r="C465" s="134">
        <v>223</v>
      </c>
      <c r="D465" s="134">
        <v>933</v>
      </c>
      <c r="E465" s="141">
        <v>885.63228699551598</v>
      </c>
      <c r="F465" s="141">
        <v>5.0769252952287598</v>
      </c>
      <c r="G465" s="134">
        <v>691</v>
      </c>
      <c r="H465" s="141">
        <v>74.062165058949603</v>
      </c>
      <c r="I465" s="134">
        <v>623</v>
      </c>
      <c r="J465" s="141">
        <v>66.773847802786705</v>
      </c>
      <c r="K465" s="132" t="s">
        <v>3650</v>
      </c>
      <c r="L465" s="132">
        <v>972</v>
      </c>
      <c r="M465" s="132" t="s">
        <v>3649</v>
      </c>
      <c r="N465" s="132">
        <v>972</v>
      </c>
      <c r="O465" s="134" t="s">
        <v>3648</v>
      </c>
      <c r="P465" s="134" t="s">
        <v>3647</v>
      </c>
    </row>
    <row r="466" spans="1:16">
      <c r="A466" s="136">
        <v>433276</v>
      </c>
      <c r="B466" s="135" t="s">
        <v>1647</v>
      </c>
      <c r="C466" s="134">
        <v>209</v>
      </c>
      <c r="D466" s="134">
        <v>1803</v>
      </c>
      <c r="E466" s="141">
        <v>895.36363636363603</v>
      </c>
      <c r="F466" s="141">
        <v>50.340341854484898</v>
      </c>
      <c r="G466" s="134">
        <v>1432</v>
      </c>
      <c r="H466" s="141">
        <v>79.423183582917403</v>
      </c>
      <c r="I466" s="134">
        <v>1125</v>
      </c>
      <c r="J466" s="141">
        <v>62.396006655573999</v>
      </c>
      <c r="K466" s="132" t="s">
        <v>3646</v>
      </c>
      <c r="L466" s="132">
        <v>1617</v>
      </c>
      <c r="M466" s="132" t="s">
        <v>3645</v>
      </c>
      <c r="N466" s="132">
        <v>1995</v>
      </c>
      <c r="O466" s="134" t="s">
        <v>3644</v>
      </c>
      <c r="P466" s="134" t="s">
        <v>3643</v>
      </c>
    </row>
    <row r="467" spans="1:16">
      <c r="A467" s="136">
        <v>433280</v>
      </c>
      <c r="B467" s="135" t="s">
        <v>1647</v>
      </c>
      <c r="C467" s="134">
        <v>220</v>
      </c>
      <c r="D467" s="134">
        <v>909</v>
      </c>
      <c r="E467" s="141">
        <v>800.90454545454497</v>
      </c>
      <c r="F467" s="141">
        <v>11.8916891689169</v>
      </c>
      <c r="G467" s="134">
        <v>614</v>
      </c>
      <c r="H467" s="141">
        <v>67.546754675467497</v>
      </c>
      <c r="I467" s="134">
        <v>516</v>
      </c>
      <c r="J467" s="141">
        <v>56.765676567656797</v>
      </c>
      <c r="K467" s="132" t="s">
        <v>3642</v>
      </c>
      <c r="L467" s="132">
        <v>1089</v>
      </c>
      <c r="M467" s="132" t="s">
        <v>3641</v>
      </c>
      <c r="N467" s="132">
        <v>1155</v>
      </c>
      <c r="O467" s="134" t="s">
        <v>3640</v>
      </c>
      <c r="P467" s="134" t="s">
        <v>3639</v>
      </c>
    </row>
    <row r="468" spans="1:16">
      <c r="A468" s="136">
        <v>433281</v>
      </c>
      <c r="B468" s="135" t="s">
        <v>1652</v>
      </c>
      <c r="C468" s="134">
        <v>225</v>
      </c>
      <c r="D468" s="134">
        <v>471</v>
      </c>
      <c r="E468" s="141">
        <v>467.46666666666698</v>
      </c>
      <c r="F468" s="141">
        <v>0.75017692852087803</v>
      </c>
      <c r="G468" s="134">
        <v>291</v>
      </c>
      <c r="H468" s="141">
        <v>61.7834394904459</v>
      </c>
      <c r="I468" s="134">
        <v>243</v>
      </c>
      <c r="J468" s="141">
        <v>51.592356687898103</v>
      </c>
      <c r="K468" s="132" t="s">
        <v>3638</v>
      </c>
      <c r="L468" s="132">
        <v>651</v>
      </c>
      <c r="M468" s="132" t="s">
        <v>3637</v>
      </c>
      <c r="N468" s="132">
        <v>690</v>
      </c>
      <c r="O468" s="134" t="s">
        <v>3636</v>
      </c>
      <c r="P468" s="134" t="s">
        <v>3635</v>
      </c>
    </row>
    <row r="469" spans="1:16">
      <c r="A469" s="136">
        <v>433284</v>
      </c>
      <c r="B469" s="135" t="s">
        <v>1647</v>
      </c>
      <c r="C469" s="134">
        <v>230</v>
      </c>
      <c r="D469" s="134">
        <v>639</v>
      </c>
      <c r="E469" s="141">
        <v>609.96521739130401</v>
      </c>
      <c r="F469" s="141">
        <v>4.5437844458052696</v>
      </c>
      <c r="G469" s="134">
        <v>440</v>
      </c>
      <c r="H469" s="141">
        <v>68.857589984350497</v>
      </c>
      <c r="I469" s="134">
        <v>382</v>
      </c>
      <c r="J469" s="141">
        <v>59.780907668231599</v>
      </c>
      <c r="K469" s="132" t="s">
        <v>3634</v>
      </c>
      <c r="L469" s="132">
        <v>738</v>
      </c>
      <c r="M469" s="132" t="s">
        <v>3633</v>
      </c>
      <c r="N469" s="132">
        <v>2946</v>
      </c>
      <c r="O469" s="134" t="s">
        <v>3632</v>
      </c>
      <c r="P469" s="134" t="s">
        <v>3631</v>
      </c>
    </row>
    <row r="470" spans="1:16">
      <c r="A470" s="136">
        <v>433291</v>
      </c>
      <c r="B470" s="135" t="s">
        <v>1627</v>
      </c>
      <c r="C470" s="134">
        <v>235</v>
      </c>
      <c r="D470" s="134">
        <v>1488</v>
      </c>
      <c r="E470" s="141">
        <v>1330.7744680851099</v>
      </c>
      <c r="F470" s="141">
        <v>10.5662319835278</v>
      </c>
      <c r="G470" s="134">
        <v>1079</v>
      </c>
      <c r="H470" s="141">
        <v>72.513440860215098</v>
      </c>
      <c r="I470" s="134">
        <v>924</v>
      </c>
      <c r="J470" s="141">
        <v>62.096774193548399</v>
      </c>
      <c r="K470" s="132" t="s">
        <v>3630</v>
      </c>
      <c r="L470" s="132">
        <v>1644</v>
      </c>
      <c r="M470" s="132" t="s">
        <v>3629</v>
      </c>
      <c r="N470" s="132">
        <v>1602</v>
      </c>
      <c r="O470" s="134" t="s">
        <v>3628</v>
      </c>
      <c r="P470" s="134" t="s">
        <v>3627</v>
      </c>
    </row>
    <row r="471" spans="1:16">
      <c r="A471" s="136">
        <v>433302</v>
      </c>
      <c r="B471" s="135" t="s">
        <v>1647</v>
      </c>
      <c r="C471" s="134">
        <v>235</v>
      </c>
      <c r="D471" s="134">
        <v>981</v>
      </c>
      <c r="E471" s="141">
        <v>861.81702127659605</v>
      </c>
      <c r="F471" s="141">
        <v>12.1491313683389</v>
      </c>
      <c r="G471" s="134">
        <v>695</v>
      </c>
      <c r="H471" s="141">
        <v>70.846075433231405</v>
      </c>
      <c r="I471" s="134">
        <v>597</v>
      </c>
      <c r="J471" s="141">
        <v>60.8562691131498</v>
      </c>
      <c r="K471" s="132" t="s">
        <v>3626</v>
      </c>
      <c r="L471" s="132">
        <v>969</v>
      </c>
      <c r="M471" s="132" t="s">
        <v>3625</v>
      </c>
      <c r="N471" s="132">
        <v>978</v>
      </c>
      <c r="O471" s="134" t="s">
        <v>3624</v>
      </c>
      <c r="P471" s="134" t="s">
        <v>3623</v>
      </c>
    </row>
    <row r="472" spans="1:16">
      <c r="A472" s="136">
        <v>433305</v>
      </c>
      <c r="B472" s="135" t="s">
        <v>1647</v>
      </c>
      <c r="C472" s="134">
        <v>222</v>
      </c>
      <c r="D472" s="134">
        <v>972</v>
      </c>
      <c r="E472" s="141">
        <v>880.513513513514</v>
      </c>
      <c r="F472" s="141">
        <v>9.4121899677455207</v>
      </c>
      <c r="G472" s="134">
        <v>559</v>
      </c>
      <c r="H472" s="141">
        <v>57.510288065843604</v>
      </c>
      <c r="I472" s="134">
        <v>459</v>
      </c>
      <c r="J472" s="141">
        <v>47.2222222222222</v>
      </c>
      <c r="K472" s="132" t="s">
        <v>3622</v>
      </c>
      <c r="L472" s="132">
        <v>990</v>
      </c>
      <c r="M472" s="132" t="s">
        <v>3621</v>
      </c>
      <c r="N472" s="132">
        <v>996</v>
      </c>
      <c r="O472" s="134" t="s">
        <v>3620</v>
      </c>
      <c r="P472" s="134" t="s">
        <v>3619</v>
      </c>
    </row>
    <row r="473" spans="1:16">
      <c r="A473" s="136">
        <v>433311</v>
      </c>
      <c r="B473" s="135" t="s">
        <v>1647</v>
      </c>
      <c r="C473" s="134">
        <v>233</v>
      </c>
      <c r="D473" s="134">
        <v>687</v>
      </c>
      <c r="E473" s="141">
        <v>665.15021459227501</v>
      </c>
      <c r="F473" s="141">
        <v>3.18046366924677</v>
      </c>
      <c r="G473" s="134">
        <v>495</v>
      </c>
      <c r="H473" s="141">
        <v>72.052401746724897</v>
      </c>
      <c r="I473" s="134">
        <v>396</v>
      </c>
      <c r="J473" s="141">
        <v>57.641921397379903</v>
      </c>
      <c r="K473" s="132" t="s">
        <v>3618</v>
      </c>
      <c r="L473" s="132">
        <v>828</v>
      </c>
      <c r="M473" s="132" t="s">
        <v>3617</v>
      </c>
      <c r="N473" s="132">
        <v>804</v>
      </c>
      <c r="O473" s="134" t="s">
        <v>3616</v>
      </c>
      <c r="P473" s="134" t="s">
        <v>3615</v>
      </c>
    </row>
    <row r="474" spans="1:16">
      <c r="A474" s="136">
        <v>433318</v>
      </c>
      <c r="B474" s="135" t="s">
        <v>1647</v>
      </c>
      <c r="C474" s="134">
        <v>213</v>
      </c>
      <c r="D474" s="134">
        <v>1474</v>
      </c>
      <c r="E474" s="141">
        <v>1091.3098591549301</v>
      </c>
      <c r="F474" s="141">
        <v>25.962696122460699</v>
      </c>
      <c r="G474" s="134">
        <v>1097</v>
      </c>
      <c r="H474" s="141">
        <v>74.423337856173703</v>
      </c>
      <c r="I474" s="134">
        <v>948</v>
      </c>
      <c r="J474" s="141">
        <v>64.314789687924005</v>
      </c>
      <c r="K474" s="132" t="s">
        <v>3614</v>
      </c>
      <c r="L474" s="132">
        <v>1665</v>
      </c>
      <c r="M474" s="132" t="s">
        <v>3613</v>
      </c>
      <c r="N474" s="132">
        <v>1539</v>
      </c>
      <c r="O474" s="134" t="s">
        <v>3612</v>
      </c>
      <c r="P474" s="134" t="s">
        <v>3611</v>
      </c>
    </row>
    <row r="475" spans="1:16">
      <c r="A475" s="136">
        <v>433323</v>
      </c>
      <c r="B475" s="135" t="s">
        <v>1652</v>
      </c>
      <c r="C475" s="134">
        <v>224</v>
      </c>
      <c r="D475" s="134">
        <v>390</v>
      </c>
      <c r="E475" s="141">
        <v>386.892857142857</v>
      </c>
      <c r="F475" s="141">
        <v>0.79670329670329698</v>
      </c>
      <c r="G475" s="134">
        <v>317</v>
      </c>
      <c r="H475" s="141">
        <v>81.282051282051299</v>
      </c>
      <c r="I475" s="134">
        <v>285</v>
      </c>
      <c r="J475" s="141">
        <v>73.076923076923094</v>
      </c>
      <c r="K475" s="132" t="s">
        <v>3610</v>
      </c>
      <c r="L475" s="132">
        <v>450</v>
      </c>
      <c r="M475" s="132" t="s">
        <v>3609</v>
      </c>
      <c r="N475" s="132">
        <v>429</v>
      </c>
      <c r="O475" s="134" t="s">
        <v>3608</v>
      </c>
      <c r="P475" s="134" t="s">
        <v>3607</v>
      </c>
    </row>
    <row r="476" spans="1:16">
      <c r="A476" s="136">
        <v>433329</v>
      </c>
      <c r="B476" s="135" t="s">
        <v>1652</v>
      </c>
      <c r="C476" s="134">
        <v>230</v>
      </c>
      <c r="D476" s="134">
        <v>276</v>
      </c>
      <c r="E476" s="141">
        <v>274.82608695652198</v>
      </c>
      <c r="F476" s="141">
        <v>0.42533081285444202</v>
      </c>
      <c r="G476" s="134">
        <v>164</v>
      </c>
      <c r="H476" s="141">
        <v>59.420289855072497</v>
      </c>
      <c r="I476" s="134">
        <v>120</v>
      </c>
      <c r="J476" s="141">
        <v>43.478260869565197</v>
      </c>
      <c r="K476" s="132" t="s">
        <v>3606</v>
      </c>
      <c r="L476" s="132">
        <v>546</v>
      </c>
      <c r="M476" s="132" t="s">
        <v>3605</v>
      </c>
      <c r="N476" s="132">
        <v>1158</v>
      </c>
      <c r="O476" s="134" t="s">
        <v>3604</v>
      </c>
      <c r="P476" s="134" t="s">
        <v>3603</v>
      </c>
    </row>
    <row r="477" spans="1:16">
      <c r="A477" s="136">
        <v>433341</v>
      </c>
      <c r="B477" s="135" t="s">
        <v>1647</v>
      </c>
      <c r="C477" s="134">
        <v>236</v>
      </c>
      <c r="D477" s="134">
        <v>795</v>
      </c>
      <c r="E477" s="141">
        <v>769.944915254237</v>
      </c>
      <c r="F477" s="141">
        <v>3.15158298688839</v>
      </c>
      <c r="G477" s="134">
        <v>465</v>
      </c>
      <c r="H477" s="141">
        <v>58.490566037735803</v>
      </c>
      <c r="I477" s="134">
        <v>386</v>
      </c>
      <c r="J477" s="141">
        <v>48.5534591194969</v>
      </c>
      <c r="K477" s="132" t="s">
        <v>3602</v>
      </c>
      <c r="L477" s="132">
        <v>816</v>
      </c>
      <c r="M477" s="132" t="s">
        <v>3601</v>
      </c>
      <c r="N477" s="132">
        <v>804</v>
      </c>
      <c r="O477" s="134" t="s">
        <v>3600</v>
      </c>
      <c r="P477" s="134" t="s">
        <v>3599</v>
      </c>
    </row>
    <row r="478" spans="1:16">
      <c r="A478" s="136">
        <v>433346</v>
      </c>
      <c r="B478" s="135" t="s">
        <v>1652</v>
      </c>
      <c r="C478" s="134">
        <v>223</v>
      </c>
      <c r="D478" s="134">
        <v>591</v>
      </c>
      <c r="E478" s="141">
        <v>573.84753363228697</v>
      </c>
      <c r="F478" s="141">
        <v>2.9022785732170902</v>
      </c>
      <c r="G478" s="134">
        <v>409</v>
      </c>
      <c r="H478" s="141">
        <v>69.204737732656497</v>
      </c>
      <c r="I478" s="134">
        <v>281</v>
      </c>
      <c r="J478" s="141">
        <v>47.546531302876502</v>
      </c>
      <c r="K478" s="132" t="s">
        <v>3598</v>
      </c>
      <c r="L478" s="132">
        <v>681</v>
      </c>
      <c r="M478" s="132" t="s">
        <v>3597</v>
      </c>
      <c r="N478" s="132">
        <v>687</v>
      </c>
      <c r="O478" s="134" t="s">
        <v>3596</v>
      </c>
      <c r="P478" s="134" t="s">
        <v>3595</v>
      </c>
    </row>
    <row r="479" spans="1:16">
      <c r="A479" s="136">
        <v>433347</v>
      </c>
      <c r="B479" s="135" t="s">
        <v>1652</v>
      </c>
      <c r="C479" s="134">
        <v>200</v>
      </c>
      <c r="D479" s="134">
        <v>459</v>
      </c>
      <c r="E479" s="141">
        <v>427.065</v>
      </c>
      <c r="F479" s="141">
        <v>6.9575163398692803</v>
      </c>
      <c r="G479" s="134">
        <v>254</v>
      </c>
      <c r="H479" s="141">
        <v>55.3376906318083</v>
      </c>
      <c r="I479" s="134">
        <v>214</v>
      </c>
      <c r="J479" s="141">
        <v>46.623093681917197</v>
      </c>
      <c r="K479" s="132" t="s">
        <v>3594</v>
      </c>
      <c r="L479" s="132">
        <v>573</v>
      </c>
      <c r="M479" s="132" t="s">
        <v>3593</v>
      </c>
      <c r="N479" s="132">
        <v>1602</v>
      </c>
      <c r="O479" s="134" t="s">
        <v>3592</v>
      </c>
      <c r="P479" s="134" t="s">
        <v>3591</v>
      </c>
    </row>
    <row r="480" spans="1:16">
      <c r="A480" s="136">
        <v>433358</v>
      </c>
      <c r="B480" s="135" t="s">
        <v>1652</v>
      </c>
      <c r="C480" s="134">
        <v>211</v>
      </c>
      <c r="D480" s="134">
        <v>552</v>
      </c>
      <c r="E480" s="141">
        <v>529.32227488151705</v>
      </c>
      <c r="F480" s="141">
        <v>4.1082835359571401</v>
      </c>
      <c r="G480" s="134">
        <v>357</v>
      </c>
      <c r="H480" s="141">
        <v>64.673913043478294</v>
      </c>
      <c r="I480" s="134">
        <v>300</v>
      </c>
      <c r="J480" s="141">
        <v>54.347826086956502</v>
      </c>
      <c r="K480" s="132" t="s">
        <v>3590</v>
      </c>
      <c r="L480" s="132">
        <v>747</v>
      </c>
      <c r="M480" s="132" t="s">
        <v>3589</v>
      </c>
      <c r="N480" s="132">
        <v>768</v>
      </c>
      <c r="O480" s="134" t="s">
        <v>3588</v>
      </c>
      <c r="P480" s="134" t="s">
        <v>3587</v>
      </c>
    </row>
    <row r="481" spans="1:16">
      <c r="A481" s="136">
        <v>433362</v>
      </c>
      <c r="B481" s="135" t="s">
        <v>1627</v>
      </c>
      <c r="C481" s="134">
        <v>231</v>
      </c>
      <c r="D481" s="134">
        <v>1377</v>
      </c>
      <c r="E481" s="141">
        <v>1278.72727272727</v>
      </c>
      <c r="F481" s="141">
        <v>7.1367267445698799</v>
      </c>
      <c r="G481" s="134">
        <v>1093</v>
      </c>
      <c r="H481" s="141">
        <v>79.375453885257798</v>
      </c>
      <c r="I481" s="134">
        <v>972</v>
      </c>
      <c r="J481" s="141">
        <v>70.588235294117695</v>
      </c>
      <c r="K481" s="132" t="s">
        <v>3586</v>
      </c>
      <c r="L481" s="132">
        <v>1407</v>
      </c>
      <c r="M481" s="132" t="s">
        <v>3585</v>
      </c>
      <c r="N481" s="132">
        <v>1467</v>
      </c>
      <c r="O481" s="134" t="s">
        <v>3584</v>
      </c>
      <c r="P481" s="134" t="s">
        <v>3583</v>
      </c>
    </row>
    <row r="482" spans="1:16">
      <c r="A482" s="136">
        <v>433370</v>
      </c>
      <c r="B482" s="135" t="s">
        <v>1652</v>
      </c>
      <c r="C482" s="134">
        <v>111</v>
      </c>
      <c r="D482" s="134">
        <v>489</v>
      </c>
      <c r="E482" s="141">
        <v>472.45945945945903</v>
      </c>
      <c r="F482" s="141">
        <v>3.3825236279223998</v>
      </c>
      <c r="G482" s="134">
        <v>335</v>
      </c>
      <c r="H482" s="141">
        <v>68.507157464212696</v>
      </c>
      <c r="I482" s="134">
        <v>264</v>
      </c>
      <c r="J482" s="141">
        <v>53.987730061349701</v>
      </c>
      <c r="K482" s="132" t="s">
        <v>3582</v>
      </c>
      <c r="L482" s="132">
        <v>501</v>
      </c>
      <c r="M482" s="132" t="s">
        <v>3581</v>
      </c>
      <c r="N482" s="132">
        <v>507</v>
      </c>
      <c r="O482" s="134" t="s">
        <v>3580</v>
      </c>
      <c r="P482" s="134" t="s">
        <v>3579</v>
      </c>
    </row>
    <row r="483" spans="1:16">
      <c r="A483" s="136">
        <v>433371</v>
      </c>
      <c r="B483" s="135" t="s">
        <v>1647</v>
      </c>
      <c r="C483" s="134">
        <v>228</v>
      </c>
      <c r="D483" s="134">
        <v>678</v>
      </c>
      <c r="E483" s="141">
        <v>668.82894736842104</v>
      </c>
      <c r="F483" s="141">
        <v>1.35266263002639</v>
      </c>
      <c r="G483" s="134">
        <v>441</v>
      </c>
      <c r="H483" s="141">
        <v>65.044247787610601</v>
      </c>
      <c r="I483" s="134">
        <v>315</v>
      </c>
      <c r="J483" s="141">
        <v>46.460176991150398</v>
      </c>
      <c r="K483" s="132" t="s">
        <v>3578</v>
      </c>
      <c r="L483" s="132">
        <v>687</v>
      </c>
      <c r="M483" s="132" t="s">
        <v>3577</v>
      </c>
      <c r="N483" s="132">
        <v>219</v>
      </c>
      <c r="O483" s="134" t="s">
        <v>3576</v>
      </c>
      <c r="P483" s="134" t="s">
        <v>3575</v>
      </c>
    </row>
    <row r="484" spans="1:16">
      <c r="A484" s="136">
        <v>433373</v>
      </c>
      <c r="B484" s="135" t="s">
        <v>1652</v>
      </c>
      <c r="C484" s="134">
        <v>241</v>
      </c>
      <c r="D484" s="134">
        <v>363</v>
      </c>
      <c r="E484" s="141">
        <v>350.50207468879699</v>
      </c>
      <c r="F484" s="141">
        <v>3.4429546311854899</v>
      </c>
      <c r="G484" s="134">
        <v>232</v>
      </c>
      <c r="H484" s="141">
        <v>63.911845730027601</v>
      </c>
      <c r="I484" s="134">
        <v>194</v>
      </c>
      <c r="J484" s="141">
        <v>53.443526170798897</v>
      </c>
      <c r="K484" s="132" t="s">
        <v>3574</v>
      </c>
      <c r="L484" s="132">
        <v>1227</v>
      </c>
      <c r="M484" s="132" t="s">
        <v>3573</v>
      </c>
      <c r="N484" s="132">
        <v>1227</v>
      </c>
      <c r="O484" s="134" t="s">
        <v>3572</v>
      </c>
      <c r="P484" s="134" t="s">
        <v>3571</v>
      </c>
    </row>
    <row r="485" spans="1:16">
      <c r="A485" s="136">
        <v>433379</v>
      </c>
      <c r="B485" s="135" t="s">
        <v>1647</v>
      </c>
      <c r="C485" s="134">
        <v>229</v>
      </c>
      <c r="D485" s="134">
        <v>654</v>
      </c>
      <c r="E485" s="141">
        <v>632.502183406114</v>
      </c>
      <c r="F485" s="141">
        <v>3.2871279195545</v>
      </c>
      <c r="G485" s="134">
        <v>339</v>
      </c>
      <c r="H485" s="141">
        <v>51.834862385321102</v>
      </c>
      <c r="I485" s="134">
        <v>299</v>
      </c>
      <c r="J485" s="141">
        <v>45.718654434250801</v>
      </c>
      <c r="K485" s="132" t="s">
        <v>3570</v>
      </c>
      <c r="L485" s="132">
        <v>1068</v>
      </c>
      <c r="M485" s="132" t="s">
        <v>3569</v>
      </c>
      <c r="N485" s="132">
        <v>1059</v>
      </c>
      <c r="O485" s="134" t="s">
        <v>3568</v>
      </c>
      <c r="P485" s="134" t="s">
        <v>3567</v>
      </c>
    </row>
    <row r="486" spans="1:16">
      <c r="A486" s="136">
        <v>433380</v>
      </c>
      <c r="B486" s="135" t="s">
        <v>1647</v>
      </c>
      <c r="C486" s="134">
        <v>211</v>
      </c>
      <c r="D486" s="134">
        <v>609</v>
      </c>
      <c r="E486" s="141">
        <v>585.15639810426501</v>
      </c>
      <c r="F486" s="141">
        <v>3.9152055658020699</v>
      </c>
      <c r="G486" s="134">
        <v>449</v>
      </c>
      <c r="H486" s="141">
        <v>73.727422003284104</v>
      </c>
      <c r="I486" s="134">
        <v>346</v>
      </c>
      <c r="J486" s="141">
        <v>56.814449917898202</v>
      </c>
      <c r="K486" s="132" t="s">
        <v>3566</v>
      </c>
      <c r="L486" s="132">
        <v>888</v>
      </c>
      <c r="M486" s="132" t="s">
        <v>3565</v>
      </c>
      <c r="N486" s="132">
        <v>810</v>
      </c>
      <c r="O486" s="134" t="s">
        <v>3564</v>
      </c>
      <c r="P486" s="134" t="s">
        <v>3563</v>
      </c>
    </row>
    <row r="487" spans="1:16">
      <c r="A487" s="136">
        <v>433392</v>
      </c>
      <c r="B487" s="135" t="s">
        <v>1652</v>
      </c>
      <c r="C487" s="134">
        <v>214</v>
      </c>
      <c r="D487" s="134">
        <v>492</v>
      </c>
      <c r="E487" s="141">
        <v>485.90186915887898</v>
      </c>
      <c r="F487" s="141">
        <v>1.23945748803282</v>
      </c>
      <c r="G487" s="134">
        <v>305</v>
      </c>
      <c r="H487" s="141">
        <v>61.991869918699201</v>
      </c>
      <c r="I487" s="134">
        <v>244</v>
      </c>
      <c r="J487" s="141">
        <v>49.5934959349593</v>
      </c>
      <c r="K487" s="132" t="s">
        <v>3562</v>
      </c>
      <c r="L487" s="132">
        <v>528</v>
      </c>
      <c r="M487" s="132" t="s">
        <v>3561</v>
      </c>
      <c r="N487" s="132">
        <v>528</v>
      </c>
      <c r="O487" s="134" t="s">
        <v>3560</v>
      </c>
      <c r="P487" s="134" t="s">
        <v>3559</v>
      </c>
    </row>
    <row r="488" spans="1:16">
      <c r="A488" s="136">
        <v>433397</v>
      </c>
      <c r="B488" s="135" t="s">
        <v>1647</v>
      </c>
      <c r="C488" s="134">
        <v>228</v>
      </c>
      <c r="D488" s="134">
        <v>687</v>
      </c>
      <c r="E488" s="141">
        <v>667.44736842105306</v>
      </c>
      <c r="F488" s="141">
        <v>2.8460890216808399</v>
      </c>
      <c r="G488" s="134">
        <v>493</v>
      </c>
      <c r="H488" s="141">
        <v>71.761280931586597</v>
      </c>
      <c r="I488" s="134">
        <v>414</v>
      </c>
      <c r="J488" s="141">
        <v>60.262008733624398</v>
      </c>
      <c r="K488" s="132" t="s">
        <v>3558</v>
      </c>
      <c r="L488" s="132">
        <v>723</v>
      </c>
      <c r="M488" s="132" t="s">
        <v>3557</v>
      </c>
      <c r="N488" s="132">
        <v>774</v>
      </c>
      <c r="O488" s="134" t="s">
        <v>3556</v>
      </c>
      <c r="P488" s="134" t="s">
        <v>3555</v>
      </c>
    </row>
    <row r="489" spans="1:16">
      <c r="A489" s="136">
        <v>433400</v>
      </c>
      <c r="B489" s="135" t="s">
        <v>1652</v>
      </c>
      <c r="C489" s="134">
        <v>223</v>
      </c>
      <c r="D489" s="134">
        <v>510</v>
      </c>
      <c r="E489" s="141">
        <v>491.40807174887902</v>
      </c>
      <c r="F489" s="141">
        <v>3.6454761276708001</v>
      </c>
      <c r="G489" s="134">
        <v>376</v>
      </c>
      <c r="H489" s="141">
        <v>73.725490196078397</v>
      </c>
      <c r="I489" s="134">
        <v>330</v>
      </c>
      <c r="J489" s="141">
        <v>64.705882352941202</v>
      </c>
      <c r="K489" s="132" t="s">
        <v>3554</v>
      </c>
      <c r="L489" s="132">
        <v>657</v>
      </c>
      <c r="M489" s="132" t="s">
        <v>3553</v>
      </c>
      <c r="N489" s="132">
        <v>741</v>
      </c>
      <c r="O489" s="134" t="s">
        <v>3552</v>
      </c>
      <c r="P489" s="134" t="s">
        <v>3551</v>
      </c>
    </row>
    <row r="490" spans="1:16">
      <c r="A490" s="136">
        <v>433405</v>
      </c>
      <c r="B490" s="135" t="s">
        <v>1627</v>
      </c>
      <c r="C490" s="134">
        <v>240</v>
      </c>
      <c r="D490" s="134">
        <v>1062</v>
      </c>
      <c r="E490" s="141">
        <v>1019.925</v>
      </c>
      <c r="F490" s="141">
        <v>3.96186440677966</v>
      </c>
      <c r="G490" s="134">
        <v>764</v>
      </c>
      <c r="H490" s="141">
        <v>71.939736346516</v>
      </c>
      <c r="I490" s="134">
        <v>612</v>
      </c>
      <c r="J490" s="141">
        <v>57.627118644067799</v>
      </c>
      <c r="K490" s="132" t="s">
        <v>3550</v>
      </c>
      <c r="L490" s="132">
        <v>1095</v>
      </c>
      <c r="M490" s="132" t="s">
        <v>3549</v>
      </c>
      <c r="N490" s="132">
        <v>1068</v>
      </c>
      <c r="O490" s="134" t="s">
        <v>3548</v>
      </c>
      <c r="P490" s="134" t="s">
        <v>3547</v>
      </c>
    </row>
    <row r="491" spans="1:16">
      <c r="A491" s="136">
        <v>433410</v>
      </c>
      <c r="B491" s="135" t="s">
        <v>1652</v>
      </c>
      <c r="C491" s="134">
        <v>230</v>
      </c>
      <c r="D491" s="134">
        <v>405</v>
      </c>
      <c r="E491" s="141">
        <v>404.60869565217399</v>
      </c>
      <c r="F491" s="141">
        <v>9.6618357487922704E-2</v>
      </c>
      <c r="G491" s="134">
        <v>217</v>
      </c>
      <c r="H491" s="141">
        <v>53.580246913580197</v>
      </c>
      <c r="I491" s="134">
        <v>191</v>
      </c>
      <c r="J491" s="141">
        <v>47.160493827160501</v>
      </c>
      <c r="K491" s="132" t="s">
        <v>3546</v>
      </c>
      <c r="L491" s="132">
        <v>417</v>
      </c>
      <c r="M491" s="132" t="s">
        <v>3545</v>
      </c>
      <c r="N491" s="132">
        <v>417</v>
      </c>
      <c r="O491" s="134" t="s">
        <v>3544</v>
      </c>
      <c r="P491" s="134" t="s">
        <v>3543</v>
      </c>
    </row>
    <row r="492" spans="1:16">
      <c r="A492" s="136">
        <v>433422</v>
      </c>
      <c r="B492" s="135" t="s">
        <v>1647</v>
      </c>
      <c r="C492" s="134">
        <v>231</v>
      </c>
      <c r="D492" s="134">
        <v>654</v>
      </c>
      <c r="E492" s="141">
        <v>630.88311688311705</v>
      </c>
      <c r="F492" s="141">
        <v>3.5346916080861002</v>
      </c>
      <c r="G492" s="134">
        <v>400</v>
      </c>
      <c r="H492" s="141">
        <v>61.1620795107034</v>
      </c>
      <c r="I492" s="134">
        <v>329</v>
      </c>
      <c r="J492" s="141">
        <v>50.3058103975535</v>
      </c>
      <c r="K492" s="132" t="s">
        <v>3542</v>
      </c>
      <c r="L492" s="132">
        <v>648</v>
      </c>
      <c r="M492" s="132" t="s">
        <v>3541</v>
      </c>
      <c r="N492" s="132">
        <v>654</v>
      </c>
      <c r="O492" s="134" t="s">
        <v>3540</v>
      </c>
      <c r="P492" s="134" t="s">
        <v>3539</v>
      </c>
    </row>
    <row r="493" spans="1:16">
      <c r="A493" s="136">
        <v>433431</v>
      </c>
      <c r="B493" s="135" t="s">
        <v>1647</v>
      </c>
      <c r="C493" s="134">
        <v>217</v>
      </c>
      <c r="D493" s="134">
        <v>783</v>
      </c>
      <c r="E493" s="141">
        <v>695.33640552995405</v>
      </c>
      <c r="F493" s="141">
        <v>11.1958613627134</v>
      </c>
      <c r="G493" s="134">
        <v>576</v>
      </c>
      <c r="H493" s="141">
        <v>73.563218390804593</v>
      </c>
      <c r="I493" s="134">
        <v>509</v>
      </c>
      <c r="J493" s="141">
        <v>65.006385696040894</v>
      </c>
      <c r="K493" s="132" t="s">
        <v>3538</v>
      </c>
      <c r="L493" s="132">
        <v>957</v>
      </c>
      <c r="M493" s="132" t="s">
        <v>3537</v>
      </c>
      <c r="N493" s="132">
        <v>2574</v>
      </c>
      <c r="O493" s="134" t="s">
        <v>3536</v>
      </c>
      <c r="P493" s="134" t="s">
        <v>3535</v>
      </c>
    </row>
    <row r="494" spans="1:16">
      <c r="A494" s="136">
        <v>433437</v>
      </c>
      <c r="B494" s="135" t="s">
        <v>1627</v>
      </c>
      <c r="C494" s="134">
        <v>242</v>
      </c>
      <c r="D494" s="134">
        <v>2289</v>
      </c>
      <c r="E494" s="141">
        <v>1908.5578512396701</v>
      </c>
      <c r="F494" s="141">
        <v>16.620452108358698</v>
      </c>
      <c r="G494" s="134">
        <v>1906</v>
      </c>
      <c r="H494" s="141">
        <v>83.267802533857605</v>
      </c>
      <c r="I494" s="134">
        <v>1693</v>
      </c>
      <c r="J494" s="141">
        <v>73.962429008300603</v>
      </c>
      <c r="K494" s="132" t="s">
        <v>3534</v>
      </c>
      <c r="L494" s="132">
        <v>2232</v>
      </c>
      <c r="M494" s="132" t="s">
        <v>3533</v>
      </c>
      <c r="N494" s="132">
        <v>2295</v>
      </c>
      <c r="O494" s="134" t="s">
        <v>3532</v>
      </c>
      <c r="P494" s="134" t="s">
        <v>3531</v>
      </c>
    </row>
    <row r="495" spans="1:16">
      <c r="A495" s="136">
        <v>433445</v>
      </c>
      <c r="B495" s="135" t="s">
        <v>1652</v>
      </c>
      <c r="C495" s="134">
        <v>223</v>
      </c>
      <c r="D495" s="134">
        <v>675</v>
      </c>
      <c r="E495" s="141">
        <v>619.46636771300496</v>
      </c>
      <c r="F495" s="141">
        <v>8.2272047832585908</v>
      </c>
      <c r="G495" s="134">
        <v>522</v>
      </c>
      <c r="H495" s="141">
        <v>77.3333333333333</v>
      </c>
      <c r="I495" s="134">
        <v>461</v>
      </c>
      <c r="J495" s="141">
        <v>68.296296296296305</v>
      </c>
      <c r="K495" s="132" t="s">
        <v>3530</v>
      </c>
      <c r="L495" s="132">
        <v>789</v>
      </c>
      <c r="M495" s="132" t="s">
        <v>3529</v>
      </c>
      <c r="N495" s="132">
        <v>765</v>
      </c>
      <c r="O495" s="134" t="s">
        <v>3528</v>
      </c>
      <c r="P495" s="134" t="s">
        <v>3527</v>
      </c>
    </row>
    <row r="496" spans="1:16" s="142" customFormat="1" ht="32" customHeight="1">
      <c r="A496" s="146" t="s">
        <v>3526</v>
      </c>
      <c r="B496" s="145" t="s">
        <v>3525</v>
      </c>
      <c r="C496" s="142">
        <v>240</v>
      </c>
      <c r="D496" s="142">
        <v>1878</v>
      </c>
      <c r="E496" s="144">
        <v>1692.6</v>
      </c>
      <c r="F496" s="144">
        <v>9.8722044728434497</v>
      </c>
      <c r="G496" s="142">
        <v>1238</v>
      </c>
      <c r="H496" s="144">
        <v>65.921192758253497</v>
      </c>
      <c r="I496" s="142">
        <v>1068</v>
      </c>
      <c r="J496" s="144">
        <v>56.869009584664497</v>
      </c>
      <c r="K496" s="143" t="s">
        <v>3524</v>
      </c>
      <c r="L496" s="143">
        <v>1941</v>
      </c>
      <c r="M496" s="143" t="s">
        <v>3523</v>
      </c>
      <c r="N496" s="143">
        <v>1908</v>
      </c>
      <c r="O496" s="142" t="s">
        <v>3522</v>
      </c>
      <c r="P496" s="142" t="s">
        <v>2220</v>
      </c>
    </row>
    <row r="497" spans="1:16">
      <c r="A497" s="136">
        <v>433453</v>
      </c>
      <c r="B497" s="135" t="s">
        <v>1638</v>
      </c>
      <c r="C497" s="134">
        <v>214</v>
      </c>
      <c r="D497" s="134">
        <v>1110</v>
      </c>
      <c r="E497" s="141">
        <v>1014.32242990654</v>
      </c>
      <c r="F497" s="141">
        <v>8.6196009093205408</v>
      </c>
      <c r="G497" s="134">
        <v>752</v>
      </c>
      <c r="H497" s="141">
        <v>67.747747747747695</v>
      </c>
      <c r="I497" s="134">
        <v>648</v>
      </c>
      <c r="J497" s="141">
        <v>58.3783783783784</v>
      </c>
      <c r="K497" s="132" t="s">
        <v>3521</v>
      </c>
      <c r="L497" s="132">
        <v>1146</v>
      </c>
      <c r="M497" s="132" t="s">
        <v>3520</v>
      </c>
      <c r="N497" s="132">
        <v>1185</v>
      </c>
      <c r="O497" s="134" t="s">
        <v>3519</v>
      </c>
      <c r="P497" s="134" t="s">
        <v>3518</v>
      </c>
    </row>
    <row r="498" spans="1:16">
      <c r="A498" s="136">
        <v>433472</v>
      </c>
      <c r="B498" s="135" t="s">
        <v>1652</v>
      </c>
      <c r="C498" s="134">
        <v>203</v>
      </c>
      <c r="D498" s="134">
        <v>867</v>
      </c>
      <c r="E498" s="141">
        <v>720.901477832512</v>
      </c>
      <c r="F498" s="141">
        <v>16.851040619087399</v>
      </c>
      <c r="G498" s="134">
        <v>522</v>
      </c>
      <c r="H498" s="141">
        <v>60.207612456747398</v>
      </c>
      <c r="I498" s="134">
        <v>443</v>
      </c>
      <c r="J498" s="141">
        <v>51.095732410611298</v>
      </c>
      <c r="K498" s="132" t="s">
        <v>3517</v>
      </c>
      <c r="L498" s="132">
        <v>1080</v>
      </c>
      <c r="M498" s="132" t="s">
        <v>3516</v>
      </c>
      <c r="N498" s="132">
        <v>1224</v>
      </c>
      <c r="O498" s="134" t="s">
        <v>3515</v>
      </c>
      <c r="P498" s="134" t="s">
        <v>3514</v>
      </c>
    </row>
    <row r="499" spans="1:16">
      <c r="A499" s="136">
        <v>433474</v>
      </c>
      <c r="B499" s="135" t="s">
        <v>1652</v>
      </c>
      <c r="C499" s="134">
        <v>180</v>
      </c>
      <c r="D499" s="134">
        <v>645</v>
      </c>
      <c r="E499" s="141">
        <v>611.53333333333296</v>
      </c>
      <c r="F499" s="141">
        <v>5.1886304909560703</v>
      </c>
      <c r="G499" s="134">
        <v>342</v>
      </c>
      <c r="H499" s="141">
        <v>53.023255813953497</v>
      </c>
      <c r="I499" s="134">
        <v>302</v>
      </c>
      <c r="J499" s="141">
        <v>46.821705426356601</v>
      </c>
      <c r="K499" s="132" t="s">
        <v>3513</v>
      </c>
      <c r="L499" s="132">
        <v>813</v>
      </c>
      <c r="M499" s="132" t="s">
        <v>3512</v>
      </c>
      <c r="N499" s="132">
        <v>783</v>
      </c>
      <c r="O499" s="134" t="s">
        <v>3511</v>
      </c>
      <c r="P499" s="134" t="s">
        <v>3510</v>
      </c>
    </row>
    <row r="500" spans="1:16">
      <c r="A500" s="136">
        <v>433475</v>
      </c>
      <c r="B500" s="135" t="s">
        <v>1652</v>
      </c>
      <c r="C500" s="134">
        <v>223</v>
      </c>
      <c r="D500" s="134">
        <v>627</v>
      </c>
      <c r="E500" s="141">
        <v>569.52914798206302</v>
      </c>
      <c r="F500" s="141">
        <v>9.1660051065290595</v>
      </c>
      <c r="G500" s="134">
        <v>509</v>
      </c>
      <c r="H500" s="141">
        <v>81.180223285486406</v>
      </c>
      <c r="I500" s="134">
        <v>462</v>
      </c>
      <c r="J500" s="141">
        <v>73.684210526315795</v>
      </c>
      <c r="K500" s="132" t="s">
        <v>3509</v>
      </c>
      <c r="L500" s="132">
        <v>942</v>
      </c>
      <c r="M500" s="132" t="s">
        <v>3508</v>
      </c>
      <c r="N500" s="132">
        <v>843</v>
      </c>
      <c r="O500" s="134" t="s">
        <v>3507</v>
      </c>
      <c r="P500" s="134" t="s">
        <v>3506</v>
      </c>
    </row>
    <row r="501" spans="1:16" s="142" customFormat="1" ht="34" customHeight="1">
      <c r="A501" s="146" t="s">
        <v>3505</v>
      </c>
      <c r="B501" s="145" t="s">
        <v>1732</v>
      </c>
      <c r="C501" s="142">
        <v>233</v>
      </c>
      <c r="D501" s="142">
        <v>1119</v>
      </c>
      <c r="E501" s="144">
        <v>1064.45922746781</v>
      </c>
      <c r="F501" s="144">
        <v>4.8740636757988201</v>
      </c>
      <c r="G501" s="142">
        <v>825</v>
      </c>
      <c r="H501" s="144">
        <v>73.726541554959795</v>
      </c>
      <c r="I501" s="142">
        <v>649</v>
      </c>
      <c r="J501" s="144">
        <v>57.998212689901699</v>
      </c>
      <c r="K501" s="143" t="s">
        <v>3504</v>
      </c>
      <c r="L501" s="143">
        <v>1140</v>
      </c>
      <c r="M501" s="143" t="s">
        <v>3503</v>
      </c>
      <c r="N501" s="143">
        <v>1116</v>
      </c>
      <c r="O501" s="142" t="s">
        <v>3502</v>
      </c>
      <c r="P501" s="142" t="s">
        <v>3501</v>
      </c>
    </row>
    <row r="502" spans="1:16">
      <c r="A502" s="136">
        <v>433486</v>
      </c>
      <c r="B502" s="135" t="s">
        <v>1638</v>
      </c>
      <c r="C502" s="134">
        <v>227</v>
      </c>
      <c r="D502" s="134">
        <v>933</v>
      </c>
      <c r="E502" s="141">
        <v>896.32599118942699</v>
      </c>
      <c r="F502" s="141">
        <v>3.9307619303936399</v>
      </c>
      <c r="G502" s="134">
        <v>566</v>
      </c>
      <c r="H502" s="141">
        <v>60.6645230439443</v>
      </c>
      <c r="I502" s="134">
        <v>478</v>
      </c>
      <c r="J502" s="141">
        <v>51.232583065380503</v>
      </c>
      <c r="K502" s="132" t="s">
        <v>3500</v>
      </c>
      <c r="L502" s="132">
        <v>1056</v>
      </c>
      <c r="M502" s="132" t="s">
        <v>3499</v>
      </c>
      <c r="N502" s="132">
        <v>1062</v>
      </c>
      <c r="O502" s="134" t="s">
        <v>3498</v>
      </c>
      <c r="P502" s="134" t="s">
        <v>3497</v>
      </c>
    </row>
    <row r="503" spans="1:16">
      <c r="A503" s="136">
        <v>433487</v>
      </c>
      <c r="B503" s="135" t="s">
        <v>1647</v>
      </c>
      <c r="C503" s="134">
        <v>222</v>
      </c>
      <c r="D503" s="134">
        <v>1056</v>
      </c>
      <c r="E503" s="141">
        <v>890.83783783783804</v>
      </c>
      <c r="F503" s="141">
        <v>15.640356265356299</v>
      </c>
      <c r="G503" s="134">
        <v>847</v>
      </c>
      <c r="H503" s="141">
        <v>80.2083333333333</v>
      </c>
      <c r="I503" s="134">
        <v>746</v>
      </c>
      <c r="J503" s="141">
        <v>70.643939393939405</v>
      </c>
      <c r="K503" s="132" t="s">
        <v>3496</v>
      </c>
      <c r="L503" s="132">
        <v>1086</v>
      </c>
      <c r="M503" s="132" t="s">
        <v>3495</v>
      </c>
      <c r="N503" s="132">
        <v>1077</v>
      </c>
      <c r="O503" s="134" t="s">
        <v>3494</v>
      </c>
      <c r="P503" s="134" t="s">
        <v>3493</v>
      </c>
    </row>
    <row r="504" spans="1:16">
      <c r="A504" s="136">
        <v>433494</v>
      </c>
      <c r="B504" s="135" t="s">
        <v>1638</v>
      </c>
      <c r="C504" s="134">
        <v>234</v>
      </c>
      <c r="D504" s="134">
        <v>954</v>
      </c>
      <c r="E504" s="141">
        <v>882.12820512820497</v>
      </c>
      <c r="F504" s="141">
        <v>7.5337311186367799</v>
      </c>
      <c r="G504" s="134">
        <v>620</v>
      </c>
      <c r="H504" s="141">
        <v>64.989517819706506</v>
      </c>
      <c r="I504" s="134">
        <v>524</v>
      </c>
      <c r="J504" s="141">
        <v>54.926624737945502</v>
      </c>
      <c r="K504" s="132" t="s">
        <v>3492</v>
      </c>
      <c r="L504" s="132">
        <v>1416</v>
      </c>
      <c r="M504" s="132" t="s">
        <v>3491</v>
      </c>
      <c r="N504" s="132">
        <v>1437</v>
      </c>
      <c r="O504" s="134" t="s">
        <v>3490</v>
      </c>
      <c r="P504" s="134" t="s">
        <v>3489</v>
      </c>
    </row>
    <row r="505" spans="1:16">
      <c r="A505" s="136">
        <v>433495</v>
      </c>
      <c r="B505" s="135" t="s">
        <v>1638</v>
      </c>
      <c r="C505" s="134">
        <v>235</v>
      </c>
      <c r="D505" s="134">
        <v>810</v>
      </c>
      <c r="E505" s="141">
        <v>768.16595744680899</v>
      </c>
      <c r="F505" s="141">
        <v>5.1646966115051196</v>
      </c>
      <c r="G505" s="134">
        <v>591</v>
      </c>
      <c r="H505" s="141">
        <v>72.962962962963005</v>
      </c>
      <c r="I505" s="134">
        <v>496</v>
      </c>
      <c r="J505" s="141">
        <v>61.234567901234598</v>
      </c>
      <c r="K505" s="132" t="s">
        <v>3488</v>
      </c>
      <c r="L505" s="132">
        <v>918</v>
      </c>
      <c r="M505" s="132" t="s">
        <v>3487</v>
      </c>
      <c r="N505" s="132">
        <v>885</v>
      </c>
      <c r="O505" s="134" t="s">
        <v>3486</v>
      </c>
      <c r="P505" s="134" t="s">
        <v>3485</v>
      </c>
    </row>
    <row r="506" spans="1:16">
      <c r="A506" s="136">
        <v>433496</v>
      </c>
      <c r="B506" s="135" t="s">
        <v>1627</v>
      </c>
      <c r="C506" s="134">
        <v>237</v>
      </c>
      <c r="D506" s="134">
        <v>1638</v>
      </c>
      <c r="E506" s="141">
        <v>1396.9240506329099</v>
      </c>
      <c r="F506" s="141">
        <v>14.717701426562201</v>
      </c>
      <c r="G506" s="134">
        <v>1097</v>
      </c>
      <c r="H506" s="141">
        <v>66.971916971916997</v>
      </c>
      <c r="I506" s="134">
        <v>888</v>
      </c>
      <c r="J506" s="141">
        <v>54.212454212454197</v>
      </c>
      <c r="K506" s="132" t="s">
        <v>3484</v>
      </c>
      <c r="L506" s="132">
        <v>1902</v>
      </c>
      <c r="M506" s="132" t="s">
        <v>3483</v>
      </c>
      <c r="N506" s="132">
        <v>1827</v>
      </c>
      <c r="O506" s="134" t="s">
        <v>3482</v>
      </c>
      <c r="P506" s="134" t="s">
        <v>3481</v>
      </c>
    </row>
    <row r="507" spans="1:16">
      <c r="A507" s="136">
        <v>433498</v>
      </c>
      <c r="B507" s="135" t="s">
        <v>1652</v>
      </c>
      <c r="C507" s="134">
        <v>220</v>
      </c>
      <c r="D507" s="134">
        <v>699</v>
      </c>
      <c r="E507" s="141">
        <v>619.20000000000005</v>
      </c>
      <c r="F507" s="141">
        <v>11.4163090128755</v>
      </c>
      <c r="G507" s="134">
        <v>495</v>
      </c>
      <c r="H507" s="141">
        <v>70.815450643776799</v>
      </c>
      <c r="I507" s="134">
        <v>437</v>
      </c>
      <c r="J507" s="141">
        <v>62.517882689556501</v>
      </c>
      <c r="K507" s="132" t="s">
        <v>3480</v>
      </c>
      <c r="L507" s="132">
        <v>789</v>
      </c>
      <c r="M507" s="132" t="s">
        <v>3479</v>
      </c>
      <c r="N507" s="132">
        <v>792</v>
      </c>
      <c r="O507" s="134" t="s">
        <v>3478</v>
      </c>
      <c r="P507" s="134" t="s">
        <v>3477</v>
      </c>
    </row>
    <row r="508" spans="1:16">
      <c r="A508" s="136">
        <v>433503</v>
      </c>
      <c r="B508" s="135" t="s">
        <v>2456</v>
      </c>
      <c r="C508" s="134">
        <v>223</v>
      </c>
      <c r="D508" s="134">
        <v>888</v>
      </c>
      <c r="E508" s="141">
        <v>815.34080717488803</v>
      </c>
      <c r="F508" s="141">
        <v>8.1823415343594696</v>
      </c>
      <c r="G508" s="134">
        <v>560</v>
      </c>
      <c r="H508" s="141">
        <v>63.063063063063098</v>
      </c>
      <c r="I508" s="134">
        <v>476</v>
      </c>
      <c r="J508" s="141">
        <v>53.603603603603602</v>
      </c>
      <c r="K508" s="132" t="s">
        <v>3476</v>
      </c>
      <c r="L508" s="132">
        <v>1086</v>
      </c>
      <c r="M508" s="132" t="s">
        <v>3475</v>
      </c>
      <c r="N508" s="132">
        <v>1230</v>
      </c>
      <c r="O508" s="134" t="s">
        <v>3474</v>
      </c>
      <c r="P508" s="134" t="s">
        <v>3473</v>
      </c>
    </row>
    <row r="509" spans="1:16">
      <c r="A509" s="136">
        <v>433505</v>
      </c>
      <c r="B509" s="135" t="s">
        <v>2461</v>
      </c>
      <c r="C509" s="134">
        <v>235</v>
      </c>
      <c r="D509" s="134">
        <v>2214</v>
      </c>
      <c r="E509" s="141">
        <v>1819.9659574468101</v>
      </c>
      <c r="F509" s="141">
        <v>17.797382229141402</v>
      </c>
      <c r="G509" s="134">
        <v>1715</v>
      </c>
      <c r="H509" s="141">
        <v>77.461607949412794</v>
      </c>
      <c r="I509" s="134">
        <v>1503</v>
      </c>
      <c r="J509" s="141">
        <v>67.886178861788594</v>
      </c>
      <c r="K509" s="132" t="s">
        <v>3472</v>
      </c>
      <c r="L509" s="132">
        <v>2157</v>
      </c>
      <c r="M509" s="132" t="s">
        <v>3471</v>
      </c>
      <c r="N509" s="132">
        <v>2190</v>
      </c>
      <c r="O509" s="134" t="s">
        <v>3470</v>
      </c>
      <c r="P509" s="134" t="s">
        <v>3469</v>
      </c>
    </row>
    <row r="510" spans="1:16">
      <c r="A510" s="136">
        <v>433508</v>
      </c>
      <c r="B510" s="135" t="s">
        <v>1652</v>
      </c>
      <c r="C510" s="134">
        <v>215</v>
      </c>
      <c r="D510" s="134">
        <v>414</v>
      </c>
      <c r="E510" s="141">
        <v>393.71162790697701</v>
      </c>
      <c r="F510" s="141">
        <v>4.9005729693292901</v>
      </c>
      <c r="G510" s="134">
        <v>318</v>
      </c>
      <c r="H510" s="141">
        <v>76.811594202898505</v>
      </c>
      <c r="I510" s="134">
        <v>277</v>
      </c>
      <c r="J510" s="141">
        <v>66.908212560386502</v>
      </c>
      <c r="K510" s="132" t="s">
        <v>3468</v>
      </c>
      <c r="L510" s="132">
        <v>582</v>
      </c>
      <c r="M510" s="132" t="s">
        <v>3467</v>
      </c>
      <c r="N510" s="132">
        <v>588</v>
      </c>
      <c r="O510" s="134" t="s">
        <v>3466</v>
      </c>
      <c r="P510" s="134" t="s">
        <v>3465</v>
      </c>
    </row>
    <row r="511" spans="1:16">
      <c r="A511" s="136">
        <v>433514</v>
      </c>
      <c r="B511" s="135" t="s">
        <v>2456</v>
      </c>
      <c r="C511" s="134">
        <v>233</v>
      </c>
      <c r="D511" s="134">
        <v>825</v>
      </c>
      <c r="E511" s="141">
        <v>793.03004291845502</v>
      </c>
      <c r="F511" s="141">
        <v>3.8751463129145498</v>
      </c>
      <c r="G511" s="134">
        <v>540</v>
      </c>
      <c r="H511" s="141">
        <v>65.454545454545496</v>
      </c>
      <c r="I511" s="134">
        <v>468</v>
      </c>
      <c r="J511" s="141">
        <v>56.727272727272698</v>
      </c>
      <c r="K511" s="132" t="s">
        <v>3464</v>
      </c>
      <c r="L511" s="132">
        <v>816</v>
      </c>
      <c r="M511" s="132" t="s">
        <v>3463</v>
      </c>
      <c r="N511" s="132">
        <v>828</v>
      </c>
      <c r="O511" s="134" t="s">
        <v>3462</v>
      </c>
      <c r="P511" s="134" t="s">
        <v>3461</v>
      </c>
    </row>
    <row r="512" spans="1:16">
      <c r="A512" s="136">
        <v>433516</v>
      </c>
      <c r="B512" s="135" t="s">
        <v>1652</v>
      </c>
      <c r="C512" s="134">
        <v>204</v>
      </c>
      <c r="D512" s="134">
        <v>366</v>
      </c>
      <c r="E512" s="141">
        <v>358.14705882352899</v>
      </c>
      <c r="F512" s="141">
        <v>2.1456123432979699</v>
      </c>
      <c r="G512" s="134">
        <v>228</v>
      </c>
      <c r="H512" s="141">
        <v>62.2950819672131</v>
      </c>
      <c r="I512" s="134">
        <v>200</v>
      </c>
      <c r="J512" s="141">
        <v>54.644808743169399</v>
      </c>
      <c r="K512" s="132" t="s">
        <v>3460</v>
      </c>
      <c r="L512" s="132">
        <v>870</v>
      </c>
      <c r="M512" s="132" t="s">
        <v>3459</v>
      </c>
      <c r="N512" s="132">
        <v>477</v>
      </c>
      <c r="O512" s="134" t="s">
        <v>3458</v>
      </c>
      <c r="P512" s="134" t="s">
        <v>3457</v>
      </c>
    </row>
    <row r="513" spans="1:16" s="142" customFormat="1">
      <c r="A513" s="146">
        <v>433519</v>
      </c>
      <c r="B513" s="145" t="s">
        <v>1652</v>
      </c>
      <c r="C513" s="142">
        <v>188</v>
      </c>
      <c r="D513" s="142">
        <v>360</v>
      </c>
      <c r="E513" s="144">
        <v>344.04255319148899</v>
      </c>
      <c r="F513" s="144">
        <v>4.43262411347518</v>
      </c>
      <c r="G513" s="142">
        <v>256</v>
      </c>
      <c r="H513" s="144">
        <v>71.1111111111111</v>
      </c>
      <c r="I513" s="142">
        <v>223</v>
      </c>
      <c r="J513" s="144">
        <v>61.9444444444444</v>
      </c>
      <c r="K513" s="143" t="s">
        <v>3456</v>
      </c>
      <c r="L513" s="143">
        <v>711</v>
      </c>
      <c r="M513" s="143" t="s">
        <v>3455</v>
      </c>
      <c r="N513" s="143">
        <v>864</v>
      </c>
      <c r="O513" s="142" t="s">
        <v>3454</v>
      </c>
      <c r="P513" s="142" t="s">
        <v>3453</v>
      </c>
    </row>
    <row r="514" spans="1:16" ht="33" customHeight="1">
      <c r="A514" s="136" t="s">
        <v>3452</v>
      </c>
      <c r="B514" s="135" t="s">
        <v>3451</v>
      </c>
      <c r="C514" s="134">
        <v>229</v>
      </c>
      <c r="D514" s="134">
        <v>741</v>
      </c>
      <c r="E514" s="141">
        <v>715.50655021834098</v>
      </c>
      <c r="F514" s="141">
        <v>3.44041157647225</v>
      </c>
      <c r="G514" s="134">
        <v>458</v>
      </c>
      <c r="H514" s="141">
        <v>61.808367071524998</v>
      </c>
      <c r="I514" s="134">
        <v>402</v>
      </c>
      <c r="J514" s="141">
        <v>54.251012145749002</v>
      </c>
      <c r="K514" s="132" t="s">
        <v>3450</v>
      </c>
      <c r="L514" s="132">
        <v>768</v>
      </c>
      <c r="M514" s="132" t="s">
        <v>3449</v>
      </c>
      <c r="N514" s="132">
        <v>963</v>
      </c>
      <c r="O514" s="134" t="s">
        <v>3448</v>
      </c>
      <c r="P514" s="134" t="s">
        <v>3447</v>
      </c>
    </row>
    <row r="515" spans="1:16">
      <c r="A515" s="136">
        <v>433522</v>
      </c>
      <c r="B515" s="135" t="s">
        <v>1652</v>
      </c>
      <c r="C515" s="134">
        <v>215</v>
      </c>
      <c r="D515" s="134">
        <v>414</v>
      </c>
      <c r="E515" s="141">
        <v>406.67441860465101</v>
      </c>
      <c r="F515" s="141">
        <v>1.7694641051567199</v>
      </c>
      <c r="G515" s="134">
        <v>270</v>
      </c>
      <c r="H515" s="141">
        <v>65.2173913043478</v>
      </c>
      <c r="I515" s="134">
        <v>236</v>
      </c>
      <c r="J515" s="141">
        <v>57.004830917874401</v>
      </c>
      <c r="K515" s="132" t="s">
        <v>3446</v>
      </c>
      <c r="L515" s="132">
        <v>423</v>
      </c>
      <c r="M515" s="132" t="s">
        <v>3445</v>
      </c>
      <c r="N515" s="132" t="s">
        <v>3445</v>
      </c>
      <c r="O515" s="134" t="s">
        <v>3444</v>
      </c>
      <c r="P515" s="134" t="s">
        <v>3443</v>
      </c>
    </row>
    <row r="516" spans="1:16">
      <c r="A516" s="136">
        <v>433525</v>
      </c>
      <c r="B516" s="135" t="s">
        <v>1652</v>
      </c>
      <c r="C516" s="134">
        <v>224</v>
      </c>
      <c r="D516" s="134">
        <v>492</v>
      </c>
      <c r="E516" s="141">
        <v>472.28571428571399</v>
      </c>
      <c r="F516" s="141">
        <v>4.0069686411149803</v>
      </c>
      <c r="G516" s="134">
        <v>314</v>
      </c>
      <c r="H516" s="141">
        <v>63.821138211382099</v>
      </c>
      <c r="I516" s="134">
        <v>267</v>
      </c>
      <c r="J516" s="141">
        <v>54.268292682926798</v>
      </c>
      <c r="K516" s="132" t="s">
        <v>3442</v>
      </c>
      <c r="L516" s="132">
        <v>771</v>
      </c>
      <c r="M516" s="132" t="s">
        <v>3441</v>
      </c>
      <c r="N516" s="132">
        <v>744</v>
      </c>
      <c r="O516" s="134" t="s">
        <v>3440</v>
      </c>
      <c r="P516" s="134" t="s">
        <v>994</v>
      </c>
    </row>
    <row r="517" spans="1:16" s="142" customFormat="1" ht="37" customHeight="1">
      <c r="A517" s="146" t="s">
        <v>3439</v>
      </c>
      <c r="B517" s="145" t="s">
        <v>3438</v>
      </c>
      <c r="C517" s="142">
        <v>224</v>
      </c>
      <c r="D517" s="142">
        <v>585</v>
      </c>
      <c r="E517" s="144">
        <v>557.86607142857099</v>
      </c>
      <c r="F517" s="144">
        <v>4.6382783882783896</v>
      </c>
      <c r="G517" s="142">
        <v>518</v>
      </c>
      <c r="H517" s="144">
        <v>88.547008547008502</v>
      </c>
      <c r="I517" s="142">
        <v>461</v>
      </c>
      <c r="J517" s="144">
        <v>78.803418803418793</v>
      </c>
      <c r="K517" s="143" t="s">
        <v>3437</v>
      </c>
      <c r="L517" s="143">
        <v>741</v>
      </c>
      <c r="M517" s="143" t="s">
        <v>3436</v>
      </c>
      <c r="N517" s="143">
        <v>1479</v>
      </c>
      <c r="O517" s="142" t="s">
        <v>3435</v>
      </c>
      <c r="P517" s="142" t="s">
        <v>3434</v>
      </c>
    </row>
    <row r="518" spans="1:16">
      <c r="A518" s="136">
        <v>433529</v>
      </c>
      <c r="B518" s="135" t="s">
        <v>2475</v>
      </c>
      <c r="C518" s="134">
        <v>205</v>
      </c>
      <c r="D518" s="134">
        <v>702</v>
      </c>
      <c r="E518" s="141">
        <v>614.53170731707303</v>
      </c>
      <c r="F518" s="141">
        <v>12.4598707525537</v>
      </c>
      <c r="G518" s="134">
        <v>577</v>
      </c>
      <c r="H518" s="141">
        <v>82.193732193732203</v>
      </c>
      <c r="I518" s="134">
        <v>512</v>
      </c>
      <c r="J518" s="141">
        <v>72.934472934472893</v>
      </c>
      <c r="K518" s="132" t="s">
        <v>3433</v>
      </c>
      <c r="L518" s="132">
        <v>810</v>
      </c>
      <c r="M518" s="132" t="s">
        <v>3432</v>
      </c>
      <c r="N518" s="132">
        <v>1578</v>
      </c>
      <c r="O518" s="134" t="s">
        <v>3431</v>
      </c>
      <c r="P518" s="134" t="s">
        <v>3430</v>
      </c>
    </row>
    <row r="519" spans="1:16">
      <c r="A519" s="136">
        <v>433533</v>
      </c>
      <c r="B519" s="135" t="s">
        <v>2681</v>
      </c>
      <c r="C519" s="134">
        <v>221</v>
      </c>
      <c r="D519" s="134">
        <v>933</v>
      </c>
      <c r="E519" s="141">
        <v>816.89592760180994</v>
      </c>
      <c r="F519" s="141">
        <v>12.444166387801699</v>
      </c>
      <c r="G519" s="134">
        <v>631</v>
      </c>
      <c r="H519" s="141">
        <v>67.631296891747098</v>
      </c>
      <c r="I519" s="134">
        <v>544</v>
      </c>
      <c r="J519" s="141">
        <v>58.306538049303299</v>
      </c>
      <c r="K519" s="132" t="s">
        <v>3429</v>
      </c>
      <c r="L519" s="132">
        <v>1176</v>
      </c>
      <c r="M519" s="132" t="s">
        <v>3428</v>
      </c>
      <c r="N519" s="132">
        <v>1116</v>
      </c>
      <c r="O519" s="134" t="s">
        <v>3427</v>
      </c>
      <c r="P519" s="134" t="s">
        <v>3426</v>
      </c>
    </row>
    <row r="520" spans="1:16">
      <c r="A520" s="136">
        <v>433535</v>
      </c>
      <c r="B520" s="135" t="s">
        <v>2475</v>
      </c>
      <c r="C520" s="134">
        <v>152</v>
      </c>
      <c r="D520" s="134">
        <v>189</v>
      </c>
      <c r="E520" s="141">
        <v>180.197368421053</v>
      </c>
      <c r="F520" s="141">
        <v>4.6574770258980802</v>
      </c>
      <c r="G520" s="134">
        <v>124</v>
      </c>
      <c r="H520" s="141">
        <v>65.608465608465593</v>
      </c>
      <c r="I520" s="134">
        <v>104</v>
      </c>
      <c r="J520" s="141">
        <v>55.026455026454997</v>
      </c>
      <c r="K520" s="132" t="s">
        <v>3425</v>
      </c>
      <c r="L520" s="132">
        <v>732</v>
      </c>
      <c r="M520" s="132" t="s">
        <v>3424</v>
      </c>
      <c r="N520" s="132">
        <v>726</v>
      </c>
      <c r="O520" s="134" t="s">
        <v>3423</v>
      </c>
      <c r="P520" s="134" t="s">
        <v>3422</v>
      </c>
    </row>
    <row r="521" spans="1:16">
      <c r="A521" s="136">
        <v>433538</v>
      </c>
      <c r="B521" s="135" t="s">
        <v>2461</v>
      </c>
      <c r="C521" s="134">
        <v>238</v>
      </c>
      <c r="D521" s="134">
        <v>4006</v>
      </c>
      <c r="E521" s="141">
        <v>2966.1764705882401</v>
      </c>
      <c r="F521" s="141">
        <v>25.956653255410998</v>
      </c>
      <c r="G521" s="134">
        <v>2447</v>
      </c>
      <c r="H521" s="141">
        <v>61.083374937593597</v>
      </c>
      <c r="I521" s="134">
        <v>2014</v>
      </c>
      <c r="J521" s="141">
        <v>50.274588117823299</v>
      </c>
      <c r="K521" s="132" t="s">
        <v>3421</v>
      </c>
      <c r="L521" s="132">
        <v>4191</v>
      </c>
      <c r="M521" s="132" t="s">
        <v>3420</v>
      </c>
      <c r="N521" s="132">
        <v>4158</v>
      </c>
      <c r="O521" s="134" t="s">
        <v>3419</v>
      </c>
      <c r="P521" s="134" t="s">
        <v>3418</v>
      </c>
    </row>
    <row r="522" spans="1:16">
      <c r="A522" s="136">
        <v>433540</v>
      </c>
      <c r="B522" s="135" t="s">
        <v>2461</v>
      </c>
      <c r="C522" s="134">
        <v>232</v>
      </c>
      <c r="D522" s="134">
        <v>1935</v>
      </c>
      <c r="E522" s="141">
        <v>1704.60775862069</v>
      </c>
      <c r="F522" s="141">
        <v>11.9065757818765</v>
      </c>
      <c r="G522" s="134">
        <v>1351</v>
      </c>
      <c r="H522" s="141">
        <v>69.819121447028394</v>
      </c>
      <c r="I522" s="134">
        <v>1189</v>
      </c>
      <c r="J522" s="141">
        <v>61.447028423772601</v>
      </c>
      <c r="K522" s="132" t="s">
        <v>3417</v>
      </c>
      <c r="L522" s="132">
        <v>2448</v>
      </c>
      <c r="M522" s="132" t="s">
        <v>3416</v>
      </c>
      <c r="N522" s="132">
        <v>2514</v>
      </c>
      <c r="O522" s="134" t="s">
        <v>3415</v>
      </c>
      <c r="P522" s="134" t="s">
        <v>3414</v>
      </c>
    </row>
    <row r="523" spans="1:16">
      <c r="A523" s="136">
        <v>433541</v>
      </c>
      <c r="B523" s="135" t="s">
        <v>1652</v>
      </c>
      <c r="C523" s="134">
        <v>217</v>
      </c>
      <c r="D523" s="134">
        <v>192</v>
      </c>
      <c r="E523" s="141">
        <v>191.76497695852501</v>
      </c>
      <c r="F523" s="141">
        <v>0.12240783410138199</v>
      </c>
      <c r="G523" s="134">
        <v>120</v>
      </c>
      <c r="H523" s="141">
        <v>62.5</v>
      </c>
      <c r="I523" s="134">
        <v>101</v>
      </c>
      <c r="J523" s="141">
        <v>52.6041666666667</v>
      </c>
      <c r="K523" s="132" t="s">
        <v>3413</v>
      </c>
      <c r="L523" s="132">
        <v>375</v>
      </c>
      <c r="M523" s="132" t="s">
        <v>3412</v>
      </c>
      <c r="N523" s="132">
        <v>360</v>
      </c>
      <c r="O523" s="134" t="s">
        <v>3411</v>
      </c>
      <c r="P523" s="134" t="s">
        <v>3410</v>
      </c>
    </row>
    <row r="524" spans="1:16">
      <c r="A524" s="136">
        <v>433551</v>
      </c>
      <c r="B524" s="135" t="s">
        <v>1652</v>
      </c>
      <c r="C524" s="134">
        <v>225</v>
      </c>
      <c r="D524" s="134">
        <v>477</v>
      </c>
      <c r="E524" s="141">
        <v>468.17333333333301</v>
      </c>
      <c r="F524" s="141">
        <v>1.8504542278127201</v>
      </c>
      <c r="G524" s="134">
        <v>240</v>
      </c>
      <c r="H524" s="141">
        <v>50.314465408804999</v>
      </c>
      <c r="I524" s="134">
        <v>207</v>
      </c>
      <c r="J524" s="141">
        <v>43.396226415094297</v>
      </c>
      <c r="K524" s="132" t="s">
        <v>3409</v>
      </c>
      <c r="L524" s="132">
        <v>483</v>
      </c>
      <c r="M524" s="132" t="s">
        <v>3408</v>
      </c>
      <c r="N524" s="132">
        <v>483</v>
      </c>
      <c r="P524" s="134" t="s">
        <v>3407</v>
      </c>
    </row>
    <row r="525" spans="1:16">
      <c r="A525" s="136">
        <v>433556</v>
      </c>
      <c r="B525" s="135" t="s">
        <v>1647</v>
      </c>
      <c r="C525" s="134">
        <v>227</v>
      </c>
      <c r="D525" s="134">
        <v>663</v>
      </c>
      <c r="E525" s="141">
        <v>613.57268722466995</v>
      </c>
      <c r="F525" s="141">
        <v>7.4550999661131803</v>
      </c>
      <c r="G525" s="134">
        <v>554</v>
      </c>
      <c r="H525" s="141">
        <v>83.559577677224695</v>
      </c>
      <c r="I525" s="134">
        <v>469</v>
      </c>
      <c r="J525" s="141">
        <v>70.739064856711906</v>
      </c>
      <c r="K525" s="132" t="s">
        <v>3406</v>
      </c>
      <c r="L525" s="132">
        <v>717</v>
      </c>
      <c r="M525" s="132" t="s">
        <v>3405</v>
      </c>
      <c r="N525" s="132">
        <v>723</v>
      </c>
      <c r="O525" s="134" t="s">
        <v>3404</v>
      </c>
      <c r="P525" s="134" t="s">
        <v>3403</v>
      </c>
    </row>
    <row r="526" spans="1:16">
      <c r="A526" s="136">
        <v>433560</v>
      </c>
      <c r="B526" s="135" t="s">
        <v>1638</v>
      </c>
      <c r="C526" s="134">
        <v>230</v>
      </c>
      <c r="D526" s="134">
        <v>951</v>
      </c>
      <c r="E526" s="141">
        <v>918.13043478260897</v>
      </c>
      <c r="F526" s="141">
        <v>3.4563160060348399</v>
      </c>
      <c r="G526" s="134">
        <v>635</v>
      </c>
      <c r="H526" s="141">
        <v>66.771819137749702</v>
      </c>
      <c r="I526" s="134">
        <v>543</v>
      </c>
      <c r="J526" s="141">
        <v>57.097791798107302</v>
      </c>
      <c r="K526" s="132" t="s">
        <v>3402</v>
      </c>
      <c r="L526" s="132">
        <v>1053</v>
      </c>
      <c r="M526" s="132" t="s">
        <v>3401</v>
      </c>
      <c r="N526" s="132">
        <v>1182</v>
      </c>
      <c r="O526" s="134" t="s">
        <v>3400</v>
      </c>
      <c r="P526" s="134" t="s">
        <v>3399</v>
      </c>
    </row>
    <row r="527" spans="1:16">
      <c r="A527" s="136">
        <v>433561</v>
      </c>
      <c r="B527" s="135" t="s">
        <v>1652</v>
      </c>
      <c r="C527" s="134">
        <v>216</v>
      </c>
      <c r="D527" s="134">
        <v>567</v>
      </c>
      <c r="E527" s="141">
        <v>503.41666666666703</v>
      </c>
      <c r="F527" s="141">
        <v>11.213991769547301</v>
      </c>
      <c r="G527" s="134">
        <v>395</v>
      </c>
      <c r="H527" s="141">
        <v>69.6649029982363</v>
      </c>
      <c r="I527" s="134">
        <v>340</v>
      </c>
      <c r="J527" s="141">
        <v>59.964726631393297</v>
      </c>
      <c r="K527" s="132" t="s">
        <v>3398</v>
      </c>
      <c r="L527" s="132">
        <v>822</v>
      </c>
      <c r="M527" s="132" t="s">
        <v>3397</v>
      </c>
      <c r="N527" s="132">
        <v>948</v>
      </c>
      <c r="O527" s="134" t="s">
        <v>3396</v>
      </c>
      <c r="P527" s="134" t="s">
        <v>3395</v>
      </c>
    </row>
    <row r="528" spans="1:16">
      <c r="A528" s="136">
        <v>433562</v>
      </c>
      <c r="B528" s="135" t="s">
        <v>1652</v>
      </c>
      <c r="C528" s="134">
        <v>224</v>
      </c>
      <c r="D528" s="134">
        <v>615</v>
      </c>
      <c r="E528" s="141">
        <v>577.62053571428601</v>
      </c>
      <c r="F528" s="141">
        <v>6.0779616724738696</v>
      </c>
      <c r="G528" s="134">
        <v>438</v>
      </c>
      <c r="H528" s="141">
        <v>71.219512195121993</v>
      </c>
      <c r="I528" s="134">
        <v>375</v>
      </c>
      <c r="J528" s="141">
        <v>60.975609756097597</v>
      </c>
      <c r="K528" s="132" t="s">
        <v>3394</v>
      </c>
      <c r="L528" s="132">
        <v>639</v>
      </c>
      <c r="M528" s="132" t="s">
        <v>3393</v>
      </c>
      <c r="N528" s="132">
        <v>636</v>
      </c>
      <c r="O528" s="134" t="s">
        <v>3392</v>
      </c>
      <c r="P528" s="134" t="s">
        <v>3391</v>
      </c>
    </row>
    <row r="529" spans="1:16" s="142" customFormat="1" ht="32" customHeight="1">
      <c r="A529" s="146" t="s">
        <v>3390</v>
      </c>
      <c r="B529" s="145" t="s">
        <v>3389</v>
      </c>
      <c r="C529" s="142">
        <v>228</v>
      </c>
      <c r="D529" s="142">
        <v>927</v>
      </c>
      <c r="E529" s="144">
        <v>864.43421052631595</v>
      </c>
      <c r="F529" s="144">
        <v>6.7492761028785599</v>
      </c>
      <c r="G529" s="142">
        <v>631</v>
      </c>
      <c r="H529" s="144">
        <v>68.069039913700095</v>
      </c>
      <c r="I529" s="142">
        <v>526</v>
      </c>
      <c r="J529" s="144">
        <v>56.742179072276201</v>
      </c>
      <c r="K529" s="143" t="s">
        <v>3388</v>
      </c>
      <c r="L529" s="143">
        <v>924</v>
      </c>
      <c r="M529" s="143" t="s">
        <v>3387</v>
      </c>
      <c r="N529" s="143">
        <v>909</v>
      </c>
      <c r="O529" s="142" t="s">
        <v>3386</v>
      </c>
      <c r="P529" s="142" t="s">
        <v>3385</v>
      </c>
    </row>
    <row r="530" spans="1:16">
      <c r="A530" s="136">
        <v>433565</v>
      </c>
      <c r="B530" s="135" t="s">
        <v>3384</v>
      </c>
      <c r="C530" s="134">
        <v>218</v>
      </c>
      <c r="D530" s="134">
        <v>1894</v>
      </c>
      <c r="E530" s="141">
        <v>1496.7935779816501</v>
      </c>
      <c r="F530" s="141">
        <v>20.9718279840733</v>
      </c>
      <c r="G530" s="134">
        <v>1713</v>
      </c>
      <c r="H530" s="141">
        <v>90.443505807814105</v>
      </c>
      <c r="I530" s="134">
        <v>1589</v>
      </c>
      <c r="J530" s="141">
        <v>83.896515311510001</v>
      </c>
      <c r="K530" s="132" t="s">
        <v>3383</v>
      </c>
      <c r="L530" s="132">
        <v>2532</v>
      </c>
      <c r="M530" s="132" t="s">
        <v>3382</v>
      </c>
      <c r="N530" s="132">
        <v>2517</v>
      </c>
      <c r="O530" s="134" t="s">
        <v>3381</v>
      </c>
      <c r="P530" s="134" t="s">
        <v>3380</v>
      </c>
    </row>
    <row r="531" spans="1:16">
      <c r="A531" s="136">
        <v>433566</v>
      </c>
      <c r="B531" s="135" t="s">
        <v>1652</v>
      </c>
      <c r="C531" s="134">
        <v>238</v>
      </c>
      <c r="D531" s="134">
        <v>447</v>
      </c>
      <c r="E531" s="141">
        <v>433.941176470588</v>
      </c>
      <c r="F531" s="141">
        <v>2.9214370311883102</v>
      </c>
      <c r="G531" s="134">
        <v>328</v>
      </c>
      <c r="H531" s="141">
        <v>73.378076062639806</v>
      </c>
      <c r="I531" s="134">
        <v>257</v>
      </c>
      <c r="J531" s="141">
        <v>57.494407158836701</v>
      </c>
      <c r="K531" s="132" t="s">
        <v>3379</v>
      </c>
      <c r="L531" s="132">
        <v>597</v>
      </c>
      <c r="M531" s="132" t="s">
        <v>3378</v>
      </c>
      <c r="N531" s="132">
        <v>585</v>
      </c>
      <c r="O531" s="134" t="s">
        <v>3377</v>
      </c>
      <c r="P531" s="134" t="s">
        <v>3376</v>
      </c>
    </row>
    <row r="532" spans="1:16">
      <c r="A532" s="136">
        <v>433567</v>
      </c>
      <c r="B532" s="135" t="s">
        <v>1652</v>
      </c>
      <c r="C532" s="134">
        <v>212</v>
      </c>
      <c r="D532" s="134">
        <v>1050</v>
      </c>
      <c r="E532" s="141">
        <v>835.56132075471703</v>
      </c>
      <c r="F532" s="141">
        <v>20.4227313566936</v>
      </c>
      <c r="G532" s="134">
        <v>842</v>
      </c>
      <c r="H532" s="141">
        <v>80.190476190476204</v>
      </c>
      <c r="I532" s="134">
        <v>758</v>
      </c>
      <c r="J532" s="141">
        <v>72.190476190476204</v>
      </c>
      <c r="K532" s="132" t="s">
        <v>3375</v>
      </c>
      <c r="L532" s="132">
        <v>1065</v>
      </c>
      <c r="M532" s="132" t="s">
        <v>3374</v>
      </c>
      <c r="N532" s="132">
        <v>1158</v>
      </c>
      <c r="O532" s="134" t="s">
        <v>3373</v>
      </c>
      <c r="P532" s="134" t="s">
        <v>3372</v>
      </c>
    </row>
    <row r="533" spans="1:16">
      <c r="A533" s="136">
        <v>433568</v>
      </c>
      <c r="B533" s="135" t="s">
        <v>3371</v>
      </c>
      <c r="C533" s="134">
        <v>244</v>
      </c>
      <c r="D533" s="134">
        <v>3501</v>
      </c>
      <c r="E533" s="141">
        <v>2891.26229508197</v>
      </c>
      <c r="F533" s="141">
        <v>17.416101254442498</v>
      </c>
      <c r="G533" s="134">
        <v>1877</v>
      </c>
      <c r="H533" s="141">
        <v>53.613253356183897</v>
      </c>
      <c r="I533" s="134">
        <v>1577</v>
      </c>
      <c r="J533" s="141">
        <v>45.044273064838599</v>
      </c>
      <c r="K533" s="132" t="s">
        <v>3370</v>
      </c>
      <c r="L533" s="132">
        <v>3645</v>
      </c>
      <c r="M533" s="132" t="s">
        <v>3369</v>
      </c>
      <c r="N533" s="132">
        <v>3528</v>
      </c>
      <c r="O533" s="134" t="s">
        <v>3368</v>
      </c>
      <c r="P533" s="134" t="s">
        <v>3367</v>
      </c>
    </row>
    <row r="534" spans="1:16">
      <c r="A534" s="136">
        <v>433570</v>
      </c>
      <c r="B534" s="135" t="s">
        <v>2490</v>
      </c>
      <c r="C534" s="134">
        <v>208</v>
      </c>
      <c r="D534" s="134">
        <v>1378</v>
      </c>
      <c r="E534" s="141">
        <v>955.84134615384596</v>
      </c>
      <c r="F534" s="141">
        <v>30.635606229764399</v>
      </c>
      <c r="G534" s="134">
        <v>1230</v>
      </c>
      <c r="H534" s="141">
        <v>89.259796806966605</v>
      </c>
      <c r="I534" s="134">
        <v>949</v>
      </c>
      <c r="J534" s="141">
        <v>68.867924528301899</v>
      </c>
      <c r="K534" s="132" t="s">
        <v>3366</v>
      </c>
      <c r="L534" s="132">
        <v>2502</v>
      </c>
      <c r="M534" s="132" t="s">
        <v>3365</v>
      </c>
      <c r="N534" s="132">
        <v>2562</v>
      </c>
      <c r="O534" s="134" t="s">
        <v>3364</v>
      </c>
      <c r="P534" s="134" t="s">
        <v>3363</v>
      </c>
    </row>
    <row r="535" spans="1:16">
      <c r="A535" s="136">
        <v>433578</v>
      </c>
      <c r="B535" s="135" t="s">
        <v>2475</v>
      </c>
      <c r="C535" s="134">
        <v>131</v>
      </c>
      <c r="D535" s="134">
        <v>181</v>
      </c>
      <c r="E535" s="141">
        <v>172.580152671756</v>
      </c>
      <c r="F535" s="141">
        <v>4.6518493526211504</v>
      </c>
      <c r="G535" s="134">
        <v>136</v>
      </c>
      <c r="H535" s="141">
        <v>75.138121546961301</v>
      </c>
      <c r="I535" s="134">
        <v>112</v>
      </c>
      <c r="J535" s="141">
        <v>61.878453038674003</v>
      </c>
      <c r="K535" s="132" t="s">
        <v>3362</v>
      </c>
      <c r="L535" s="132">
        <v>2064</v>
      </c>
      <c r="M535" s="132" t="s">
        <v>3361</v>
      </c>
      <c r="N535" s="132">
        <v>1992</v>
      </c>
      <c r="O535" s="134" t="s">
        <v>3360</v>
      </c>
      <c r="P535" s="134" t="s">
        <v>3359</v>
      </c>
    </row>
    <row r="536" spans="1:16">
      <c r="A536" s="136">
        <v>433581</v>
      </c>
      <c r="B536" s="135" t="s">
        <v>2681</v>
      </c>
      <c r="C536" s="134">
        <v>225</v>
      </c>
      <c r="D536" s="134">
        <v>1092</v>
      </c>
      <c r="E536" s="141">
        <v>953.33333333333303</v>
      </c>
      <c r="F536" s="141">
        <v>12.698412698412699</v>
      </c>
      <c r="G536" s="134">
        <v>895</v>
      </c>
      <c r="H536" s="141">
        <v>81.959706959707006</v>
      </c>
      <c r="I536" s="134">
        <v>775</v>
      </c>
      <c r="J536" s="141">
        <v>70.970695970695999</v>
      </c>
      <c r="K536" s="132" t="s">
        <v>3358</v>
      </c>
      <c r="L536" s="132">
        <v>1125</v>
      </c>
      <c r="M536" s="132" t="s">
        <v>3357</v>
      </c>
      <c r="N536" s="132">
        <v>1131</v>
      </c>
      <c r="O536" s="134" t="s">
        <v>3356</v>
      </c>
      <c r="P536" s="134" t="s">
        <v>3355</v>
      </c>
    </row>
    <row r="537" spans="1:16">
      <c r="A537" s="136">
        <v>433587</v>
      </c>
      <c r="B537" s="135" t="s">
        <v>1652</v>
      </c>
      <c r="C537" s="134">
        <v>227</v>
      </c>
      <c r="D537" s="134">
        <v>519</v>
      </c>
      <c r="E537" s="141">
        <v>468.66079295154202</v>
      </c>
      <c r="F537" s="141">
        <v>9.6992691808204494</v>
      </c>
      <c r="G537" s="134">
        <v>365</v>
      </c>
      <c r="H537" s="141">
        <v>70.327552986512501</v>
      </c>
      <c r="I537" s="134">
        <v>319</v>
      </c>
      <c r="J537" s="141">
        <v>61.464354527938298</v>
      </c>
      <c r="K537" s="132" t="s">
        <v>3354</v>
      </c>
      <c r="L537" s="132">
        <v>843</v>
      </c>
      <c r="M537" s="132" t="s">
        <v>3353</v>
      </c>
      <c r="N537" s="132">
        <v>795</v>
      </c>
      <c r="O537" s="134" t="s">
        <v>3352</v>
      </c>
      <c r="P537" s="134" t="s">
        <v>3351</v>
      </c>
    </row>
    <row r="538" spans="1:16">
      <c r="A538" s="136">
        <v>433590</v>
      </c>
      <c r="B538" s="135" t="s">
        <v>2490</v>
      </c>
      <c r="C538" s="134">
        <v>213</v>
      </c>
      <c r="D538" s="134">
        <v>282</v>
      </c>
      <c r="E538" s="141">
        <v>278.56338028169</v>
      </c>
      <c r="F538" s="141">
        <v>1.21865947457796</v>
      </c>
      <c r="G538" s="134">
        <v>166</v>
      </c>
      <c r="H538" s="141">
        <v>58.8652482269503</v>
      </c>
      <c r="I538" s="134">
        <v>126</v>
      </c>
      <c r="J538" s="141">
        <v>44.680851063829799</v>
      </c>
      <c r="K538" s="132" t="s">
        <v>3350</v>
      </c>
      <c r="L538" s="132">
        <v>1284</v>
      </c>
      <c r="M538" s="132" t="s">
        <v>3349</v>
      </c>
      <c r="N538" s="132">
        <v>1260</v>
      </c>
      <c r="O538" s="134" t="s">
        <v>3348</v>
      </c>
      <c r="P538" s="134" t="s">
        <v>3347</v>
      </c>
    </row>
    <row r="539" spans="1:16">
      <c r="A539" s="136">
        <v>433591</v>
      </c>
      <c r="B539" s="135" t="s">
        <v>2475</v>
      </c>
      <c r="C539" s="134">
        <v>150</v>
      </c>
      <c r="D539" s="134">
        <v>1159</v>
      </c>
      <c r="E539" s="141">
        <v>941.90666666666698</v>
      </c>
      <c r="F539" s="141">
        <v>18.731090020132299</v>
      </c>
      <c r="G539" s="134">
        <v>673</v>
      </c>
      <c r="H539" s="141">
        <v>58.067299396031103</v>
      </c>
      <c r="I539" s="134">
        <v>551</v>
      </c>
      <c r="J539" s="141">
        <v>47.540983606557397</v>
      </c>
      <c r="K539" s="132" t="s">
        <v>3346</v>
      </c>
      <c r="L539" s="132">
        <v>1428</v>
      </c>
      <c r="M539" s="132" t="s">
        <v>3345</v>
      </c>
      <c r="N539" s="132">
        <v>1473</v>
      </c>
      <c r="O539" s="134" t="s">
        <v>3344</v>
      </c>
      <c r="P539" s="134" t="s">
        <v>3343</v>
      </c>
    </row>
    <row r="540" spans="1:16">
      <c r="A540" s="136">
        <v>433594</v>
      </c>
      <c r="B540" s="135" t="s">
        <v>1647</v>
      </c>
      <c r="C540" s="134">
        <v>226</v>
      </c>
      <c r="D540" s="134">
        <v>957</v>
      </c>
      <c r="E540" s="141">
        <v>813.95575221238903</v>
      </c>
      <c r="F540" s="141">
        <v>14.947152328903901</v>
      </c>
      <c r="G540" s="134">
        <v>720</v>
      </c>
      <c r="H540" s="141">
        <v>75.235109717868298</v>
      </c>
      <c r="I540" s="134">
        <v>601</v>
      </c>
      <c r="J540" s="141">
        <v>62.800417972831802</v>
      </c>
      <c r="K540" s="132" t="s">
        <v>3342</v>
      </c>
      <c r="L540" s="132">
        <v>996</v>
      </c>
      <c r="M540" s="132" t="s">
        <v>3341</v>
      </c>
      <c r="N540" s="132">
        <v>978</v>
      </c>
      <c r="O540" s="134" t="s">
        <v>3340</v>
      </c>
      <c r="P540" s="134" t="s">
        <v>3339</v>
      </c>
    </row>
    <row r="541" spans="1:16">
      <c r="A541" s="136">
        <v>433601</v>
      </c>
      <c r="B541" s="135" t="s">
        <v>2466</v>
      </c>
      <c r="C541" s="134">
        <v>227</v>
      </c>
      <c r="D541" s="134">
        <v>1923</v>
      </c>
      <c r="E541" s="141">
        <v>1619.7224669603499</v>
      </c>
      <c r="F541" s="141">
        <v>15.771062560564101</v>
      </c>
      <c r="G541" s="134">
        <v>1637</v>
      </c>
      <c r="H541" s="141">
        <v>85.127405096203802</v>
      </c>
      <c r="I541" s="134">
        <v>1479</v>
      </c>
      <c r="J541" s="141">
        <v>76.911076443057695</v>
      </c>
      <c r="K541" s="132" t="s">
        <v>3338</v>
      </c>
      <c r="L541" s="132">
        <v>1953</v>
      </c>
      <c r="M541" s="132" t="s">
        <v>3337</v>
      </c>
      <c r="N541" s="132">
        <v>792</v>
      </c>
      <c r="O541" s="134" t="s">
        <v>3336</v>
      </c>
      <c r="P541" s="134" t="s">
        <v>994</v>
      </c>
    </row>
    <row r="542" spans="1:16">
      <c r="A542" s="136">
        <v>433604</v>
      </c>
      <c r="B542" s="135" t="s">
        <v>1652</v>
      </c>
      <c r="C542" s="134">
        <v>224</v>
      </c>
      <c r="D542" s="134">
        <v>405</v>
      </c>
      <c r="E542" s="141">
        <v>400.25892857142901</v>
      </c>
      <c r="F542" s="141">
        <v>1.17063492063492</v>
      </c>
      <c r="G542" s="134">
        <v>270</v>
      </c>
      <c r="H542" s="141">
        <v>66.6666666666667</v>
      </c>
      <c r="I542" s="134">
        <v>221</v>
      </c>
      <c r="J542" s="141">
        <v>54.567901234567898</v>
      </c>
      <c r="K542" s="132" t="s">
        <v>3335</v>
      </c>
      <c r="L542" s="132">
        <v>564</v>
      </c>
      <c r="M542" s="132" t="s">
        <v>3334</v>
      </c>
      <c r="N542" s="132">
        <v>543</v>
      </c>
      <c r="O542" s="134" t="s">
        <v>3333</v>
      </c>
      <c r="P542" s="134" t="s">
        <v>3332</v>
      </c>
    </row>
    <row r="543" spans="1:16">
      <c r="A543" s="136">
        <v>433606</v>
      </c>
      <c r="B543" s="135" t="s">
        <v>2490</v>
      </c>
      <c r="C543" s="134">
        <v>221</v>
      </c>
      <c r="D543" s="134">
        <v>606</v>
      </c>
      <c r="E543" s="141">
        <v>576.828054298643</v>
      </c>
      <c r="F543" s="141">
        <v>4.81385242596658</v>
      </c>
      <c r="G543" s="134">
        <v>403</v>
      </c>
      <c r="H543" s="141">
        <v>66.5016501650165</v>
      </c>
      <c r="I543" s="134">
        <v>340</v>
      </c>
      <c r="J543" s="141">
        <v>56.105610561056103</v>
      </c>
      <c r="K543" s="132" t="s">
        <v>3331</v>
      </c>
      <c r="L543" s="132">
        <v>909</v>
      </c>
      <c r="M543" s="132" t="s">
        <v>3330</v>
      </c>
      <c r="N543" s="132">
        <v>810</v>
      </c>
      <c r="O543" s="134" t="s">
        <v>3329</v>
      </c>
      <c r="P543" s="134" t="s">
        <v>3328</v>
      </c>
    </row>
    <row r="544" spans="1:16">
      <c r="A544" s="136">
        <v>433607</v>
      </c>
      <c r="B544" s="135" t="s">
        <v>2456</v>
      </c>
      <c r="C544" s="134">
        <v>234</v>
      </c>
      <c r="D544" s="134">
        <v>687</v>
      </c>
      <c r="E544" s="141">
        <v>650.564102564103</v>
      </c>
      <c r="F544" s="141">
        <v>5.3036240809166602</v>
      </c>
      <c r="G544" s="134">
        <v>427</v>
      </c>
      <c r="H544" s="141">
        <v>62.154294032023301</v>
      </c>
      <c r="I544" s="134">
        <v>373</v>
      </c>
      <c r="J544" s="141">
        <v>54.294032023289702</v>
      </c>
      <c r="K544" s="132" t="s">
        <v>3327</v>
      </c>
      <c r="L544" s="132">
        <v>729</v>
      </c>
      <c r="M544" s="132" t="s">
        <v>3326</v>
      </c>
      <c r="N544" s="132">
        <v>942</v>
      </c>
      <c r="O544" s="134" t="s">
        <v>3325</v>
      </c>
      <c r="P544" s="134" t="s">
        <v>3324</v>
      </c>
    </row>
    <row r="545" spans="1:16">
      <c r="A545" s="136">
        <v>433608</v>
      </c>
      <c r="B545" s="135" t="s">
        <v>1638</v>
      </c>
      <c r="C545" s="134">
        <v>226</v>
      </c>
      <c r="D545" s="134">
        <v>1008</v>
      </c>
      <c r="E545" s="141">
        <v>932.01769911504402</v>
      </c>
      <c r="F545" s="141">
        <v>7.5379266750948197</v>
      </c>
      <c r="G545" s="134">
        <v>660</v>
      </c>
      <c r="H545" s="141">
        <v>65.476190476190496</v>
      </c>
      <c r="I545" s="134">
        <v>558</v>
      </c>
      <c r="J545" s="141">
        <v>55.357142857142897</v>
      </c>
      <c r="K545" s="132" t="s">
        <v>3323</v>
      </c>
      <c r="L545" s="132">
        <v>1236</v>
      </c>
      <c r="M545" s="132" t="s">
        <v>3322</v>
      </c>
      <c r="N545" s="132">
        <v>1053</v>
      </c>
      <c r="O545" s="134" t="s">
        <v>3321</v>
      </c>
      <c r="P545" s="134" t="s">
        <v>3320</v>
      </c>
    </row>
    <row r="546" spans="1:16">
      <c r="A546" s="136">
        <v>433612</v>
      </c>
      <c r="B546" s="135" t="s">
        <v>1652</v>
      </c>
      <c r="C546" s="134">
        <v>221</v>
      </c>
      <c r="D546" s="134">
        <v>507</v>
      </c>
      <c r="E546" s="141">
        <v>473.98642533936697</v>
      </c>
      <c r="F546" s="141">
        <v>6.5115531875016703</v>
      </c>
      <c r="G546" s="134">
        <v>382</v>
      </c>
      <c r="H546" s="141">
        <v>75.345167652859999</v>
      </c>
      <c r="I546" s="134">
        <v>335</v>
      </c>
      <c r="J546" s="141">
        <v>66.074950690335299</v>
      </c>
      <c r="K546" s="132" t="s">
        <v>3319</v>
      </c>
      <c r="L546" s="132">
        <v>585</v>
      </c>
      <c r="M546" s="132" t="s">
        <v>3318</v>
      </c>
      <c r="N546" s="132">
        <v>615</v>
      </c>
      <c r="O546" s="134" t="s">
        <v>3317</v>
      </c>
      <c r="P546" s="134" t="s">
        <v>3316</v>
      </c>
    </row>
    <row r="547" spans="1:16" s="142" customFormat="1" ht="30" customHeight="1">
      <c r="A547" s="146" t="s">
        <v>3315</v>
      </c>
      <c r="B547" s="145" t="s">
        <v>1632</v>
      </c>
      <c r="C547" s="142">
        <v>230</v>
      </c>
      <c r="D547" s="142">
        <v>477</v>
      </c>
      <c r="E547" s="144">
        <v>475.017391304348</v>
      </c>
      <c r="F547" s="144">
        <v>0.41564123598578101</v>
      </c>
      <c r="G547" s="142">
        <v>351</v>
      </c>
      <c r="H547" s="144">
        <v>73.584905660377402</v>
      </c>
      <c r="I547" s="142">
        <v>301</v>
      </c>
      <c r="J547" s="144">
        <v>63.1027253668763</v>
      </c>
      <c r="K547" s="143" t="s">
        <v>3314</v>
      </c>
      <c r="L547" s="143">
        <v>573</v>
      </c>
      <c r="M547" s="143" t="s">
        <v>3313</v>
      </c>
      <c r="N547" s="143">
        <v>570</v>
      </c>
      <c r="O547" s="142" t="s">
        <v>3312</v>
      </c>
      <c r="P547" s="142" t="s">
        <v>3311</v>
      </c>
    </row>
    <row r="548" spans="1:16">
      <c r="A548" s="136">
        <v>433620</v>
      </c>
      <c r="B548" s="135" t="s">
        <v>2485</v>
      </c>
      <c r="C548" s="134">
        <v>225</v>
      </c>
      <c r="D548" s="134">
        <v>849</v>
      </c>
      <c r="E548" s="141">
        <v>797.33333333333303</v>
      </c>
      <c r="F548" s="141">
        <v>6.0855908912445997</v>
      </c>
      <c r="G548" s="134">
        <v>574</v>
      </c>
      <c r="H548" s="141">
        <v>67.608951707891606</v>
      </c>
      <c r="I548" s="134">
        <v>476</v>
      </c>
      <c r="J548" s="141">
        <v>56.065959952885699</v>
      </c>
      <c r="K548" s="132" t="s">
        <v>3310</v>
      </c>
      <c r="L548" s="132">
        <v>906</v>
      </c>
      <c r="M548" s="132" t="s">
        <v>3309</v>
      </c>
      <c r="N548" s="132">
        <v>873</v>
      </c>
      <c r="O548" s="134" t="s">
        <v>3308</v>
      </c>
      <c r="P548" s="134" t="s">
        <v>3307</v>
      </c>
    </row>
    <row r="549" spans="1:16">
      <c r="A549" s="136">
        <v>433622</v>
      </c>
      <c r="B549" s="135" t="s">
        <v>2475</v>
      </c>
      <c r="C549" s="134">
        <v>203</v>
      </c>
      <c r="D549" s="134">
        <v>893</v>
      </c>
      <c r="E549" s="141">
        <v>694.22660098522203</v>
      </c>
      <c r="F549" s="141">
        <v>22.2590592401767</v>
      </c>
      <c r="G549" s="134">
        <v>700</v>
      </c>
      <c r="H549" s="141">
        <v>78.387458006718902</v>
      </c>
      <c r="I549" s="134">
        <v>605</v>
      </c>
      <c r="J549" s="141">
        <v>67.749160134378499</v>
      </c>
      <c r="K549" s="132" t="s">
        <v>3306</v>
      </c>
      <c r="L549" s="132">
        <v>939</v>
      </c>
      <c r="M549" s="132" t="s">
        <v>3305</v>
      </c>
      <c r="N549" s="132">
        <v>1068</v>
      </c>
      <c r="O549" s="134" t="s">
        <v>3304</v>
      </c>
      <c r="P549" s="134" t="s">
        <v>3303</v>
      </c>
    </row>
    <row r="550" spans="1:16">
      <c r="A550" s="136">
        <v>433625</v>
      </c>
      <c r="B550" s="135" t="s">
        <v>2461</v>
      </c>
      <c r="C550" s="134">
        <v>233</v>
      </c>
      <c r="D550" s="134">
        <v>1659</v>
      </c>
      <c r="E550" s="141">
        <v>1540.6480686695299</v>
      </c>
      <c r="F550" s="141">
        <v>7.1339319668759602</v>
      </c>
      <c r="G550" s="134">
        <v>1169</v>
      </c>
      <c r="H550" s="141">
        <v>70.464135021097107</v>
      </c>
      <c r="I550" s="134">
        <v>964</v>
      </c>
      <c r="J550" s="141">
        <v>58.107293550331498</v>
      </c>
      <c r="K550" s="132" t="s">
        <v>3302</v>
      </c>
      <c r="L550" s="132">
        <v>1881</v>
      </c>
      <c r="M550" s="132" t="s">
        <v>3301</v>
      </c>
      <c r="N550" s="132">
        <v>1884</v>
      </c>
      <c r="O550" s="134" t="s">
        <v>3300</v>
      </c>
      <c r="P550" s="134" t="s">
        <v>3299</v>
      </c>
    </row>
    <row r="551" spans="1:16">
      <c r="A551" s="136">
        <v>433627</v>
      </c>
      <c r="B551" s="135" t="s">
        <v>1652</v>
      </c>
      <c r="C551" s="134">
        <v>223</v>
      </c>
      <c r="D551" s="134">
        <v>768</v>
      </c>
      <c r="E551" s="141">
        <v>676.33183856502205</v>
      </c>
      <c r="F551" s="141">
        <v>11.935958520179399</v>
      </c>
      <c r="G551" s="134">
        <v>558</v>
      </c>
      <c r="H551" s="141">
        <v>72.65625</v>
      </c>
      <c r="I551" s="134">
        <v>488</v>
      </c>
      <c r="J551" s="141">
        <v>63.5416666666667</v>
      </c>
      <c r="K551" s="132" t="s">
        <v>3298</v>
      </c>
      <c r="L551" s="132">
        <v>975</v>
      </c>
      <c r="M551" s="132" t="s">
        <v>3297</v>
      </c>
      <c r="N551" s="132">
        <v>945</v>
      </c>
      <c r="O551" s="134" t="s">
        <v>3296</v>
      </c>
      <c r="P551" s="134" t="s">
        <v>3295</v>
      </c>
    </row>
    <row r="552" spans="1:16">
      <c r="A552" s="136">
        <v>433631</v>
      </c>
      <c r="B552" s="135" t="s">
        <v>1652</v>
      </c>
      <c r="C552" s="134">
        <v>225</v>
      </c>
      <c r="D552" s="134">
        <v>402</v>
      </c>
      <c r="E552" s="141">
        <v>400.96</v>
      </c>
      <c r="F552" s="141">
        <v>0.25870646766169197</v>
      </c>
      <c r="G552" s="134">
        <v>204</v>
      </c>
      <c r="H552" s="141">
        <v>50.746268656716403</v>
      </c>
      <c r="I552" s="134">
        <v>173</v>
      </c>
      <c r="J552" s="141">
        <v>43.034825870646799</v>
      </c>
      <c r="K552" s="132" t="s">
        <v>3294</v>
      </c>
      <c r="L552" s="132">
        <v>408</v>
      </c>
      <c r="M552" s="132" t="s">
        <v>3293</v>
      </c>
      <c r="N552" s="132">
        <v>411</v>
      </c>
      <c r="O552" s="134" t="s">
        <v>3292</v>
      </c>
      <c r="P552" s="134" t="s">
        <v>3291</v>
      </c>
    </row>
    <row r="553" spans="1:16">
      <c r="A553" s="136">
        <v>433638</v>
      </c>
      <c r="B553" s="135" t="s">
        <v>2461</v>
      </c>
      <c r="C553" s="134">
        <v>230</v>
      </c>
      <c r="D553" s="134">
        <v>1767</v>
      </c>
      <c r="E553" s="141">
        <v>1488.76956521739</v>
      </c>
      <c r="F553" s="141">
        <v>15.745921606259699</v>
      </c>
      <c r="G553" s="134">
        <v>1448</v>
      </c>
      <c r="H553" s="141">
        <v>81.946802490096204</v>
      </c>
      <c r="I553" s="134">
        <v>1284</v>
      </c>
      <c r="J553" s="141">
        <v>72.665534804753804</v>
      </c>
      <c r="K553" s="132" t="s">
        <v>3290</v>
      </c>
      <c r="L553" s="132">
        <v>1857</v>
      </c>
      <c r="M553" s="132" t="s">
        <v>3289</v>
      </c>
      <c r="N553" s="132">
        <v>1863</v>
      </c>
      <c r="O553" s="134" t="s">
        <v>3288</v>
      </c>
      <c r="P553" s="134" t="s">
        <v>3287</v>
      </c>
    </row>
    <row r="554" spans="1:16">
      <c r="A554" s="136">
        <v>433642</v>
      </c>
      <c r="B554" s="135" t="s">
        <v>2461</v>
      </c>
      <c r="C554" s="134">
        <v>235</v>
      </c>
      <c r="D554" s="134">
        <v>1758</v>
      </c>
      <c r="E554" s="141">
        <v>1652.4382978723399</v>
      </c>
      <c r="F554" s="141">
        <v>6.0046474475346701</v>
      </c>
      <c r="G554" s="134">
        <v>1065</v>
      </c>
      <c r="H554" s="141">
        <v>60.580204778156997</v>
      </c>
      <c r="I554" s="134">
        <v>927</v>
      </c>
      <c r="J554" s="141">
        <v>52.730375426621201</v>
      </c>
      <c r="K554" s="132" t="s">
        <v>3286</v>
      </c>
      <c r="L554" s="132">
        <v>1773</v>
      </c>
      <c r="M554" s="132" t="s">
        <v>3285</v>
      </c>
      <c r="N554" s="132">
        <v>1782</v>
      </c>
      <c r="O554" s="134" t="s">
        <v>3284</v>
      </c>
      <c r="P554" s="134" t="s">
        <v>3283</v>
      </c>
    </row>
    <row r="555" spans="1:16">
      <c r="A555" s="136">
        <v>433646</v>
      </c>
      <c r="B555" s="135" t="s">
        <v>1652</v>
      </c>
      <c r="C555" s="134">
        <v>181</v>
      </c>
      <c r="D555" s="134">
        <v>1229</v>
      </c>
      <c r="E555" s="141">
        <v>914.66298342541404</v>
      </c>
      <c r="F555" s="141">
        <v>25.576649029665202</v>
      </c>
      <c r="G555" s="134">
        <v>931</v>
      </c>
      <c r="H555" s="141">
        <v>75.752644426362906</v>
      </c>
      <c r="I555" s="134">
        <v>772</v>
      </c>
      <c r="J555" s="141">
        <v>62.815296989422301</v>
      </c>
      <c r="K555" s="132" t="s">
        <v>3282</v>
      </c>
      <c r="L555" s="132">
        <v>1377</v>
      </c>
      <c r="M555" s="132" t="s">
        <v>3281</v>
      </c>
      <c r="N555" s="132">
        <v>1497</v>
      </c>
      <c r="O555" s="134" t="s">
        <v>3280</v>
      </c>
      <c r="P555" s="134" t="s">
        <v>3279</v>
      </c>
    </row>
    <row r="556" spans="1:16">
      <c r="A556" s="136">
        <v>433652</v>
      </c>
      <c r="B556" s="135" t="s">
        <v>2681</v>
      </c>
      <c r="C556" s="134">
        <v>213</v>
      </c>
      <c r="D556" s="134">
        <v>989</v>
      </c>
      <c r="E556" s="141">
        <v>840.06572769953004</v>
      </c>
      <c r="F556" s="141">
        <v>15.0590770779039</v>
      </c>
      <c r="G556" s="134">
        <v>683</v>
      </c>
      <c r="H556" s="141">
        <v>69.059656218402395</v>
      </c>
      <c r="I556" s="134">
        <v>551</v>
      </c>
      <c r="J556" s="141">
        <v>55.712841253791701</v>
      </c>
      <c r="K556" s="132" t="s">
        <v>3278</v>
      </c>
      <c r="L556" s="132">
        <v>1590</v>
      </c>
      <c r="M556" s="132" t="s">
        <v>3277</v>
      </c>
      <c r="N556" s="132">
        <v>1611</v>
      </c>
      <c r="O556" s="134" t="s">
        <v>3276</v>
      </c>
      <c r="P556" s="134" t="s">
        <v>3275</v>
      </c>
    </row>
    <row r="557" spans="1:16">
      <c r="A557" s="136">
        <v>433656</v>
      </c>
      <c r="B557" s="135" t="s">
        <v>2461</v>
      </c>
      <c r="C557" s="134">
        <v>236</v>
      </c>
      <c r="D557" s="134">
        <v>2067</v>
      </c>
      <c r="E557" s="141">
        <v>1769.3389830508499</v>
      </c>
      <c r="F557" s="141">
        <v>14.400629750805599</v>
      </c>
      <c r="G557" s="134">
        <v>1529</v>
      </c>
      <c r="H557" s="141">
        <v>73.971940009675905</v>
      </c>
      <c r="I557" s="134">
        <v>1313</v>
      </c>
      <c r="J557" s="141">
        <v>63.522012578616298</v>
      </c>
      <c r="K557" s="132" t="s">
        <v>3274</v>
      </c>
      <c r="L557" s="132">
        <v>2427</v>
      </c>
      <c r="M557" s="132" t="s">
        <v>3273</v>
      </c>
      <c r="N557" s="132">
        <v>2472</v>
      </c>
      <c r="O557" s="134" t="s">
        <v>3272</v>
      </c>
      <c r="P557" s="134" t="s">
        <v>3271</v>
      </c>
    </row>
    <row r="558" spans="1:16">
      <c r="A558" s="136">
        <v>433659</v>
      </c>
      <c r="B558" s="135" t="s">
        <v>2490</v>
      </c>
      <c r="C558" s="134">
        <v>221</v>
      </c>
      <c r="D558" s="134">
        <v>1146</v>
      </c>
      <c r="E558" s="141">
        <v>950.90497737556598</v>
      </c>
      <c r="F558" s="141">
        <v>17.0239984838075</v>
      </c>
      <c r="G558" s="134">
        <v>731</v>
      </c>
      <c r="H558" s="141">
        <v>63.787085514834203</v>
      </c>
      <c r="I558" s="134">
        <v>620</v>
      </c>
      <c r="J558" s="141">
        <v>54.101221640488703</v>
      </c>
      <c r="K558" s="132" t="s">
        <v>3270</v>
      </c>
      <c r="L558" s="132">
        <v>1170</v>
      </c>
      <c r="M558" s="132" t="s">
        <v>3269</v>
      </c>
      <c r="N558" s="132">
        <v>1203</v>
      </c>
      <c r="O558" s="134" t="s">
        <v>3268</v>
      </c>
      <c r="P558" s="134" t="s">
        <v>3267</v>
      </c>
    </row>
    <row r="559" spans="1:16">
      <c r="A559" s="136">
        <v>433660</v>
      </c>
      <c r="B559" s="135" t="s">
        <v>2475</v>
      </c>
      <c r="C559" s="134">
        <v>187</v>
      </c>
      <c r="D559" s="134">
        <v>3158</v>
      </c>
      <c r="E559" s="141">
        <v>2493.7005347593599</v>
      </c>
      <c r="F559" s="141">
        <v>21.035448551001998</v>
      </c>
      <c r="G559" s="134">
        <v>1941</v>
      </c>
      <c r="H559" s="141">
        <v>61.462951234958801</v>
      </c>
      <c r="I559" s="134">
        <v>1611</v>
      </c>
      <c r="J559" s="141">
        <v>51.013299556681403</v>
      </c>
      <c r="K559" s="132" t="s">
        <v>3266</v>
      </c>
      <c r="L559" s="132">
        <v>3246</v>
      </c>
      <c r="M559" s="132" t="s">
        <v>3265</v>
      </c>
      <c r="N559" s="132">
        <v>3261</v>
      </c>
      <c r="O559" s="134" t="s">
        <v>3264</v>
      </c>
      <c r="P559" s="134" t="s">
        <v>3263</v>
      </c>
    </row>
    <row r="560" spans="1:16">
      <c r="A560" s="136">
        <v>433661</v>
      </c>
      <c r="B560" s="135" t="s">
        <v>1652</v>
      </c>
      <c r="C560" s="134">
        <v>227</v>
      </c>
      <c r="D560" s="134">
        <v>297</v>
      </c>
      <c r="E560" s="141">
        <v>295.45374449339198</v>
      </c>
      <c r="F560" s="141">
        <v>0.52062474969964001</v>
      </c>
      <c r="G560" s="134">
        <v>213</v>
      </c>
      <c r="H560" s="141">
        <v>71.717171717171695</v>
      </c>
      <c r="I560" s="134">
        <v>182</v>
      </c>
      <c r="J560" s="141">
        <v>61.279461279461302</v>
      </c>
      <c r="K560" s="132" t="s">
        <v>3262</v>
      </c>
      <c r="L560" s="132">
        <v>564</v>
      </c>
      <c r="M560" s="132" t="s">
        <v>3261</v>
      </c>
      <c r="N560" s="132">
        <v>564</v>
      </c>
      <c r="O560" s="134" t="s">
        <v>3260</v>
      </c>
      <c r="P560" s="134" t="s">
        <v>994</v>
      </c>
    </row>
    <row r="561" spans="1:16">
      <c r="A561" s="136">
        <v>433663</v>
      </c>
      <c r="B561" s="135" t="s">
        <v>2681</v>
      </c>
      <c r="C561" s="134">
        <v>222</v>
      </c>
      <c r="D561" s="134">
        <v>825</v>
      </c>
      <c r="E561" s="141">
        <v>737.60810810810801</v>
      </c>
      <c r="F561" s="141">
        <v>10.5929565929566</v>
      </c>
      <c r="G561" s="134">
        <v>619</v>
      </c>
      <c r="H561" s="141">
        <v>75.030303030303003</v>
      </c>
      <c r="I561" s="134">
        <v>536</v>
      </c>
      <c r="J561" s="141">
        <v>64.969696969696997</v>
      </c>
      <c r="K561" s="132" t="s">
        <v>3259</v>
      </c>
      <c r="L561" s="132">
        <v>936</v>
      </c>
      <c r="M561" s="132" t="s">
        <v>3258</v>
      </c>
      <c r="N561" s="132">
        <v>942</v>
      </c>
      <c r="O561" s="134" t="s">
        <v>3257</v>
      </c>
      <c r="P561" s="134" t="s">
        <v>3256</v>
      </c>
    </row>
    <row r="562" spans="1:16">
      <c r="A562" s="136">
        <v>433666</v>
      </c>
      <c r="B562" s="135" t="s">
        <v>2461</v>
      </c>
      <c r="C562" s="134">
        <v>234</v>
      </c>
      <c r="D562" s="134">
        <v>2947</v>
      </c>
      <c r="E562" s="141">
        <v>1881.0470085470099</v>
      </c>
      <c r="F562" s="141">
        <v>36.170783557957002</v>
      </c>
      <c r="G562" s="134">
        <v>2061</v>
      </c>
      <c r="H562" s="141">
        <v>69.935527655242595</v>
      </c>
      <c r="I562" s="134">
        <v>1732</v>
      </c>
      <c r="J562" s="141">
        <v>58.771632168306802</v>
      </c>
      <c r="K562" s="132" t="s">
        <v>3255</v>
      </c>
      <c r="L562" s="132">
        <v>3168</v>
      </c>
      <c r="M562" s="132" t="s">
        <v>3254</v>
      </c>
      <c r="N562" s="132">
        <v>3243</v>
      </c>
      <c r="O562" s="134" t="s">
        <v>3253</v>
      </c>
      <c r="P562" s="134" t="s">
        <v>3252</v>
      </c>
    </row>
    <row r="563" spans="1:16">
      <c r="A563" s="136">
        <v>433671</v>
      </c>
      <c r="B563" s="135" t="s">
        <v>2475</v>
      </c>
      <c r="C563" s="134">
        <v>124</v>
      </c>
      <c r="D563" s="134">
        <v>1137</v>
      </c>
      <c r="E563" s="141">
        <v>994.76612903225805</v>
      </c>
      <c r="F563" s="141">
        <v>12.5095752830028</v>
      </c>
      <c r="G563" s="134">
        <v>798</v>
      </c>
      <c r="H563" s="141">
        <v>70.184696569920803</v>
      </c>
      <c r="I563" s="134">
        <v>702</v>
      </c>
      <c r="J563" s="141">
        <v>61.741424802110799</v>
      </c>
      <c r="K563" s="132" t="s">
        <v>3251</v>
      </c>
      <c r="L563" s="132">
        <v>1575</v>
      </c>
      <c r="M563" s="132" t="s">
        <v>3250</v>
      </c>
      <c r="N563" s="132">
        <v>1560</v>
      </c>
      <c r="O563" s="134" t="s">
        <v>3249</v>
      </c>
      <c r="P563" s="134" t="s">
        <v>3248</v>
      </c>
    </row>
    <row r="564" spans="1:16">
      <c r="A564" s="136">
        <v>433674</v>
      </c>
      <c r="B564" s="135" t="s">
        <v>1647</v>
      </c>
      <c r="C564" s="134">
        <v>232</v>
      </c>
      <c r="D564" s="134">
        <v>675</v>
      </c>
      <c r="E564" s="141">
        <v>642.20689655172396</v>
      </c>
      <c r="F564" s="141">
        <v>4.8582375478927204</v>
      </c>
      <c r="G564" s="134">
        <v>434</v>
      </c>
      <c r="H564" s="141">
        <v>64.296296296296305</v>
      </c>
      <c r="I564" s="134">
        <v>391</v>
      </c>
      <c r="J564" s="141">
        <v>57.925925925925903</v>
      </c>
      <c r="K564" s="132" t="s">
        <v>3247</v>
      </c>
      <c r="L564" s="132">
        <v>864</v>
      </c>
      <c r="M564" s="132" t="s">
        <v>3246</v>
      </c>
      <c r="N564" s="132">
        <v>831</v>
      </c>
      <c r="O564" s="134" t="s">
        <v>3245</v>
      </c>
      <c r="P564" s="134" t="s">
        <v>3244</v>
      </c>
    </row>
    <row r="565" spans="1:16">
      <c r="A565" s="136">
        <v>433675</v>
      </c>
      <c r="B565" s="135" t="s">
        <v>2480</v>
      </c>
      <c r="C565" s="134">
        <v>238</v>
      </c>
      <c r="D565" s="134">
        <v>855</v>
      </c>
      <c r="E565" s="141">
        <v>798.18907563025198</v>
      </c>
      <c r="F565" s="141">
        <v>6.64455255786525</v>
      </c>
      <c r="G565" s="134">
        <v>574</v>
      </c>
      <c r="H565" s="141">
        <v>67.134502923976598</v>
      </c>
      <c r="I565" s="134">
        <v>481</v>
      </c>
      <c r="J565" s="141">
        <v>56.257309941520496</v>
      </c>
      <c r="K565" s="132" t="s">
        <v>3243</v>
      </c>
      <c r="L565" s="132">
        <v>1530</v>
      </c>
      <c r="M565" s="132" t="s">
        <v>3242</v>
      </c>
      <c r="N565" s="132">
        <v>975</v>
      </c>
      <c r="O565" s="134" t="s">
        <v>3241</v>
      </c>
      <c r="P565" s="134" t="s">
        <v>3240</v>
      </c>
    </row>
    <row r="566" spans="1:16" s="142" customFormat="1" ht="34" customHeight="1">
      <c r="A566" s="146">
        <v>433679</v>
      </c>
      <c r="B566" s="145" t="s">
        <v>2475</v>
      </c>
      <c r="C566" s="142">
        <v>158</v>
      </c>
      <c r="D566" s="142">
        <v>861</v>
      </c>
      <c r="E566" s="144">
        <v>765.37974683544303</v>
      </c>
      <c r="F566" s="144">
        <v>11.105720460459599</v>
      </c>
      <c r="G566" s="142">
        <v>747</v>
      </c>
      <c r="H566" s="144">
        <v>86.759581881533094</v>
      </c>
      <c r="I566" s="142">
        <v>637</v>
      </c>
      <c r="J566" s="144">
        <v>73.983739837398403</v>
      </c>
      <c r="K566" s="143" t="s">
        <v>3239</v>
      </c>
      <c r="L566" s="143">
        <v>885</v>
      </c>
      <c r="M566" s="143" t="s">
        <v>3238</v>
      </c>
      <c r="N566" s="143">
        <v>924</v>
      </c>
      <c r="O566" s="142" t="s">
        <v>993</v>
      </c>
      <c r="P566" s="148" t="s">
        <v>3237</v>
      </c>
    </row>
    <row r="567" spans="1:16">
      <c r="A567" s="136">
        <v>433680</v>
      </c>
      <c r="B567" s="135" t="s">
        <v>2461</v>
      </c>
      <c r="C567" s="134">
        <v>242</v>
      </c>
      <c r="D567" s="134">
        <v>1317</v>
      </c>
      <c r="E567" s="141">
        <v>1222.0909090909099</v>
      </c>
      <c r="F567" s="141">
        <v>7.2064609650031102</v>
      </c>
      <c r="G567" s="134">
        <v>1106</v>
      </c>
      <c r="H567" s="141">
        <v>83.978739559605202</v>
      </c>
      <c r="I567" s="134">
        <v>979</v>
      </c>
      <c r="J567" s="141">
        <v>74.335611237661396</v>
      </c>
      <c r="K567" s="132" t="s">
        <v>3236</v>
      </c>
      <c r="L567" s="132">
        <v>1311</v>
      </c>
      <c r="M567" s="132" t="s">
        <v>3235</v>
      </c>
      <c r="N567" s="132">
        <v>3462</v>
      </c>
      <c r="O567" s="134" t="s">
        <v>3234</v>
      </c>
      <c r="P567" s="134" t="s">
        <v>3233</v>
      </c>
    </row>
    <row r="568" spans="1:16">
      <c r="A568" s="136">
        <v>433682</v>
      </c>
      <c r="B568" s="135" t="s">
        <v>2681</v>
      </c>
      <c r="C568" s="134">
        <v>226</v>
      </c>
      <c r="D568" s="134">
        <v>915</v>
      </c>
      <c r="E568" s="141">
        <v>796.24778761061998</v>
      </c>
      <c r="F568" s="141">
        <v>12.9783838676919</v>
      </c>
      <c r="G568" s="134">
        <v>621</v>
      </c>
      <c r="H568" s="141">
        <v>67.868852459016395</v>
      </c>
      <c r="I568" s="134">
        <v>510</v>
      </c>
      <c r="J568" s="141">
        <v>55.737704918032797</v>
      </c>
      <c r="K568" s="132" t="s">
        <v>3232</v>
      </c>
      <c r="L568" s="132">
        <v>1524</v>
      </c>
      <c r="M568" s="132" t="s">
        <v>3231</v>
      </c>
      <c r="N568" s="132">
        <v>2346</v>
      </c>
      <c r="O568" s="134" t="s">
        <v>3230</v>
      </c>
      <c r="P568" s="134" t="s">
        <v>3229</v>
      </c>
    </row>
    <row r="569" spans="1:16">
      <c r="A569" s="136">
        <v>433687</v>
      </c>
      <c r="B569" s="135" t="s">
        <v>1647</v>
      </c>
      <c r="C569" s="134">
        <v>203</v>
      </c>
      <c r="D569" s="134">
        <v>735</v>
      </c>
      <c r="E569" s="141">
        <v>690.97536945812794</v>
      </c>
      <c r="F569" s="141">
        <v>5.98974565195536</v>
      </c>
      <c r="G569" s="134">
        <v>414</v>
      </c>
      <c r="H569" s="141">
        <v>56.326530612244902</v>
      </c>
      <c r="I569" s="134">
        <v>342</v>
      </c>
      <c r="J569" s="141">
        <v>46.530612244898002</v>
      </c>
      <c r="K569" s="132" t="s">
        <v>3228</v>
      </c>
      <c r="L569" s="132">
        <v>960</v>
      </c>
      <c r="M569" s="132" t="s">
        <v>3227</v>
      </c>
      <c r="N569" s="132">
        <v>954</v>
      </c>
      <c r="O569" s="134" t="s">
        <v>3226</v>
      </c>
      <c r="P569" s="134" t="s">
        <v>3225</v>
      </c>
    </row>
    <row r="570" spans="1:16">
      <c r="A570" s="136">
        <v>433694</v>
      </c>
      <c r="B570" s="135" t="s">
        <v>2475</v>
      </c>
      <c r="C570" s="134">
        <v>145</v>
      </c>
      <c r="D570" s="134">
        <v>1238</v>
      </c>
      <c r="E570" s="141">
        <v>875.593103448276</v>
      </c>
      <c r="F570" s="141">
        <v>29.273578073644899</v>
      </c>
      <c r="G570" s="134">
        <v>1013</v>
      </c>
      <c r="H570" s="141">
        <v>81.825525040387703</v>
      </c>
      <c r="I570" s="134">
        <v>816</v>
      </c>
      <c r="J570" s="141">
        <v>65.912762520193894</v>
      </c>
      <c r="K570" s="132" t="s">
        <v>3224</v>
      </c>
      <c r="L570" s="132">
        <v>1887</v>
      </c>
      <c r="M570" s="132" t="s">
        <v>3223</v>
      </c>
      <c r="N570" s="132">
        <v>1953</v>
      </c>
      <c r="O570" s="134" t="s">
        <v>3222</v>
      </c>
      <c r="P570" s="134" t="s">
        <v>3221</v>
      </c>
    </row>
    <row r="571" spans="1:16">
      <c r="A571" s="136">
        <v>433699</v>
      </c>
      <c r="B571" s="135" t="s">
        <v>2480</v>
      </c>
      <c r="C571" s="134">
        <v>243</v>
      </c>
      <c r="D571" s="134">
        <v>999</v>
      </c>
      <c r="E571" s="141">
        <v>921.08641975308603</v>
      </c>
      <c r="F571" s="141">
        <v>7.7991571818732304</v>
      </c>
      <c r="G571" s="134">
        <v>695</v>
      </c>
      <c r="H571" s="141">
        <v>69.569569569569595</v>
      </c>
      <c r="I571" s="134">
        <v>604</v>
      </c>
      <c r="J571" s="141">
        <v>60.460460460460503</v>
      </c>
      <c r="K571" s="132" t="s">
        <v>3220</v>
      </c>
      <c r="L571" s="132">
        <v>1035</v>
      </c>
      <c r="M571" s="132" t="s">
        <v>3219</v>
      </c>
      <c r="N571" s="132">
        <v>1050</v>
      </c>
      <c r="O571" s="134" t="s">
        <v>3218</v>
      </c>
      <c r="P571" s="134" t="s">
        <v>3217</v>
      </c>
    </row>
    <row r="572" spans="1:16">
      <c r="A572" s="136">
        <v>433700</v>
      </c>
      <c r="B572" s="135" t="s">
        <v>3216</v>
      </c>
      <c r="C572" s="134">
        <v>232</v>
      </c>
      <c r="D572" s="134">
        <v>2064</v>
      </c>
      <c r="E572" s="141">
        <v>1494.7629310344801</v>
      </c>
      <c r="F572" s="141">
        <v>27.579315356856501</v>
      </c>
      <c r="G572" s="134">
        <v>1612</v>
      </c>
      <c r="H572" s="141">
        <v>78.100775193798498</v>
      </c>
      <c r="I572" s="134">
        <v>1378</v>
      </c>
      <c r="J572" s="141">
        <v>66.763565891472894</v>
      </c>
      <c r="K572" s="132" t="s">
        <v>3215</v>
      </c>
      <c r="L572" s="132">
        <v>2700</v>
      </c>
      <c r="M572" s="132" t="s">
        <v>3214</v>
      </c>
      <c r="N572" s="132">
        <v>2751</v>
      </c>
      <c r="O572" s="134" t="s">
        <v>3213</v>
      </c>
      <c r="P572" s="134" t="s">
        <v>3212</v>
      </c>
    </row>
    <row r="573" spans="1:16">
      <c r="A573" s="136">
        <v>433710</v>
      </c>
      <c r="B573" s="135" t="s">
        <v>2485</v>
      </c>
      <c r="C573" s="134">
        <v>233</v>
      </c>
      <c r="D573" s="134">
        <v>978</v>
      </c>
      <c r="E573" s="141">
        <v>948.12875536480703</v>
      </c>
      <c r="F573" s="141">
        <v>3.0543194923510399</v>
      </c>
      <c r="G573" s="134">
        <v>662</v>
      </c>
      <c r="H573" s="141">
        <v>67.689161554192196</v>
      </c>
      <c r="I573" s="134">
        <v>559</v>
      </c>
      <c r="J573" s="141">
        <v>57.157464212678903</v>
      </c>
      <c r="K573" s="132" t="s">
        <v>3211</v>
      </c>
      <c r="L573" s="132">
        <v>987</v>
      </c>
      <c r="M573" s="132" t="s">
        <v>3210</v>
      </c>
      <c r="N573" s="132">
        <v>627</v>
      </c>
      <c r="O573" s="134" t="s">
        <v>3209</v>
      </c>
      <c r="P573" s="134" t="s">
        <v>3208</v>
      </c>
    </row>
    <row r="574" spans="1:16">
      <c r="A574" s="136">
        <v>433711</v>
      </c>
      <c r="B574" s="135" t="s">
        <v>1627</v>
      </c>
      <c r="C574" s="134">
        <v>233</v>
      </c>
      <c r="D574" s="134">
        <v>1023</v>
      </c>
      <c r="E574" s="141">
        <v>976.10729613733895</v>
      </c>
      <c r="F574" s="141">
        <v>4.5838420198104499</v>
      </c>
      <c r="G574" s="134">
        <v>713</v>
      </c>
      <c r="H574" s="141">
        <v>69.696969696969703</v>
      </c>
      <c r="I574" s="134">
        <v>555</v>
      </c>
      <c r="J574" s="141">
        <v>54.252199413489699</v>
      </c>
      <c r="K574" s="132" t="s">
        <v>3207</v>
      </c>
      <c r="L574" s="132">
        <v>1032</v>
      </c>
      <c r="M574" s="132" t="s">
        <v>3206</v>
      </c>
      <c r="N574" s="132">
        <v>1047</v>
      </c>
      <c r="O574" s="134" t="s">
        <v>3205</v>
      </c>
      <c r="P574" s="134" t="s">
        <v>3204</v>
      </c>
    </row>
    <row r="575" spans="1:16">
      <c r="A575" s="136">
        <v>433712</v>
      </c>
      <c r="B575" s="135" t="s">
        <v>2681</v>
      </c>
      <c r="C575" s="134">
        <v>229</v>
      </c>
      <c r="D575" s="134">
        <v>624</v>
      </c>
      <c r="E575" s="141">
        <v>610.29694323144099</v>
      </c>
      <c r="F575" s="141">
        <v>2.1960026872690599</v>
      </c>
      <c r="G575" s="134">
        <v>428</v>
      </c>
      <c r="H575" s="141">
        <v>68.589743589743605</v>
      </c>
      <c r="I575" s="134">
        <v>360</v>
      </c>
      <c r="J575" s="141">
        <v>57.692307692307701</v>
      </c>
      <c r="K575" s="132" t="s">
        <v>3203</v>
      </c>
      <c r="L575" s="132">
        <v>627</v>
      </c>
      <c r="M575" s="132" t="s">
        <v>3202</v>
      </c>
      <c r="N575" s="132">
        <v>2220</v>
      </c>
      <c r="O575" s="134" t="s">
        <v>3201</v>
      </c>
      <c r="P575" s="134" t="s">
        <v>3200</v>
      </c>
    </row>
    <row r="576" spans="1:16">
      <c r="A576" s="136">
        <v>433713</v>
      </c>
      <c r="B576" s="135" t="s">
        <v>1652</v>
      </c>
      <c r="C576" s="134">
        <v>227</v>
      </c>
      <c r="D576" s="134">
        <v>372</v>
      </c>
      <c r="E576" s="141">
        <v>369.70044052863398</v>
      </c>
      <c r="F576" s="141">
        <v>0.61816114821656998</v>
      </c>
      <c r="G576" s="134">
        <v>215</v>
      </c>
      <c r="H576" s="141">
        <v>57.795698924731198</v>
      </c>
      <c r="I576" s="134">
        <v>183</v>
      </c>
      <c r="J576" s="141">
        <v>49.193548387096797</v>
      </c>
      <c r="K576" s="132" t="s">
        <v>3199</v>
      </c>
      <c r="L576" s="132">
        <v>513</v>
      </c>
      <c r="M576" s="132" t="s">
        <v>3198</v>
      </c>
      <c r="N576" s="132">
        <v>489</v>
      </c>
      <c r="O576" s="134" t="s">
        <v>3197</v>
      </c>
      <c r="P576" s="134" t="s">
        <v>3196</v>
      </c>
    </row>
    <row r="577" spans="1:16">
      <c r="A577" s="136">
        <v>433718</v>
      </c>
      <c r="B577" s="135" t="s">
        <v>2466</v>
      </c>
      <c r="C577" s="134">
        <v>239</v>
      </c>
      <c r="D577" s="134">
        <v>1086</v>
      </c>
      <c r="E577" s="141">
        <v>1028.7615062761499</v>
      </c>
      <c r="F577" s="141">
        <v>5.2705795325828104</v>
      </c>
      <c r="G577" s="134">
        <v>712</v>
      </c>
      <c r="H577" s="141">
        <v>65.561694290976106</v>
      </c>
      <c r="I577" s="134">
        <v>635</v>
      </c>
      <c r="J577" s="141">
        <v>58.471454880294701</v>
      </c>
      <c r="K577" s="132" t="s">
        <v>3195</v>
      </c>
      <c r="L577" s="132">
        <v>1158</v>
      </c>
      <c r="M577" s="132" t="s">
        <v>3194</v>
      </c>
      <c r="N577" s="132">
        <v>1203</v>
      </c>
      <c r="O577" s="134" t="s">
        <v>3193</v>
      </c>
      <c r="P577" s="134" t="s">
        <v>3192</v>
      </c>
    </row>
    <row r="578" spans="1:16" s="142" customFormat="1" ht="34" customHeight="1">
      <c r="A578" s="146" t="s">
        <v>3191</v>
      </c>
      <c r="B578" s="145" t="s">
        <v>3190</v>
      </c>
      <c r="C578" s="142">
        <v>220</v>
      </c>
      <c r="D578" s="142">
        <v>876</v>
      </c>
      <c r="E578" s="144">
        <v>844.00909090909101</v>
      </c>
      <c r="F578" s="144">
        <v>3.6519302615193001</v>
      </c>
      <c r="G578" s="142">
        <v>577</v>
      </c>
      <c r="H578" s="144">
        <v>65.867579908675793</v>
      </c>
      <c r="I578" s="142">
        <v>510</v>
      </c>
      <c r="J578" s="144">
        <v>58.219178082191803</v>
      </c>
      <c r="K578" s="143" t="s">
        <v>3189</v>
      </c>
      <c r="L578" s="143">
        <v>885</v>
      </c>
      <c r="M578" s="143" t="s">
        <v>3188</v>
      </c>
      <c r="N578" s="143">
        <v>882</v>
      </c>
      <c r="O578" s="142" t="s">
        <v>3187</v>
      </c>
      <c r="P578" s="142" t="s">
        <v>3186</v>
      </c>
    </row>
    <row r="579" spans="1:16">
      <c r="A579" s="136">
        <v>433720</v>
      </c>
      <c r="B579" s="135" t="s">
        <v>2480</v>
      </c>
      <c r="C579" s="134">
        <v>232</v>
      </c>
      <c r="D579" s="134">
        <v>900</v>
      </c>
      <c r="E579" s="141">
        <v>867.99568965517199</v>
      </c>
      <c r="F579" s="141">
        <v>3.5560344827586201</v>
      </c>
      <c r="G579" s="134">
        <v>604</v>
      </c>
      <c r="H579" s="141">
        <v>67.1111111111111</v>
      </c>
      <c r="I579" s="134">
        <v>504</v>
      </c>
      <c r="J579" s="141">
        <v>56</v>
      </c>
      <c r="K579" s="132" t="s">
        <v>3185</v>
      </c>
      <c r="L579" s="132">
        <v>993</v>
      </c>
      <c r="M579" s="132" t="s">
        <v>3184</v>
      </c>
      <c r="N579" s="132">
        <v>1026</v>
      </c>
      <c r="O579" s="134" t="s">
        <v>3183</v>
      </c>
      <c r="P579" s="134" t="s">
        <v>3182</v>
      </c>
    </row>
    <row r="580" spans="1:16" s="142" customFormat="1" ht="31">
      <c r="A580" s="146" t="s">
        <v>3181</v>
      </c>
      <c r="B580" s="145" t="s">
        <v>2050</v>
      </c>
      <c r="C580" s="142">
        <v>238</v>
      </c>
      <c r="D580" s="142">
        <v>654</v>
      </c>
      <c r="E580" s="144">
        <v>631.09663865546202</v>
      </c>
      <c r="F580" s="144">
        <v>3.5020430190424801</v>
      </c>
      <c r="G580" s="142">
        <v>443</v>
      </c>
      <c r="H580" s="144">
        <v>67.737003058103994</v>
      </c>
      <c r="I580" s="142">
        <v>352</v>
      </c>
      <c r="J580" s="144">
        <v>53.822629969418998</v>
      </c>
      <c r="K580" s="143" t="s">
        <v>3180</v>
      </c>
      <c r="L580" s="143">
        <v>789</v>
      </c>
      <c r="M580" s="143" t="s">
        <v>3179</v>
      </c>
      <c r="N580" s="143">
        <v>798</v>
      </c>
      <c r="O580" s="142" t="s">
        <v>3178</v>
      </c>
      <c r="P580" s="142" t="s">
        <v>3177</v>
      </c>
    </row>
    <row r="581" spans="1:16">
      <c r="A581" s="136">
        <v>433723</v>
      </c>
      <c r="B581" s="135" t="s">
        <v>2466</v>
      </c>
      <c r="C581" s="134">
        <v>232</v>
      </c>
      <c r="D581" s="134">
        <v>1116</v>
      </c>
      <c r="E581" s="141">
        <v>1041.2198275862099</v>
      </c>
      <c r="F581" s="141">
        <v>6.7007322951427497</v>
      </c>
      <c r="G581" s="134">
        <v>797</v>
      </c>
      <c r="H581" s="141">
        <v>71.415770609318997</v>
      </c>
      <c r="I581" s="134">
        <v>678</v>
      </c>
      <c r="J581" s="141">
        <v>60.752688172043001</v>
      </c>
      <c r="K581" s="132" t="s">
        <v>3176</v>
      </c>
      <c r="L581" s="132">
        <v>1149</v>
      </c>
      <c r="M581" s="132" t="s">
        <v>3175</v>
      </c>
      <c r="N581" s="132">
        <v>1137</v>
      </c>
      <c r="O581" s="134" t="s">
        <v>3174</v>
      </c>
      <c r="P581" s="134" t="s">
        <v>3173</v>
      </c>
    </row>
    <row r="582" spans="1:16">
      <c r="A582" s="136">
        <v>433724</v>
      </c>
      <c r="B582" s="135" t="s">
        <v>2461</v>
      </c>
      <c r="C582" s="134">
        <v>235</v>
      </c>
      <c r="D582" s="134">
        <v>1503</v>
      </c>
      <c r="E582" s="141">
        <v>1397.37446808511</v>
      </c>
      <c r="F582" s="141">
        <v>7.0276468339915903</v>
      </c>
      <c r="G582" s="134">
        <v>1201</v>
      </c>
      <c r="H582" s="141">
        <v>79.906852960745198</v>
      </c>
      <c r="I582" s="134">
        <v>1042</v>
      </c>
      <c r="J582" s="141">
        <v>69.328010645375898</v>
      </c>
      <c r="K582" s="132" t="s">
        <v>3172</v>
      </c>
      <c r="L582" s="132">
        <v>1524</v>
      </c>
      <c r="M582" s="132" t="s">
        <v>3171</v>
      </c>
      <c r="N582" s="132">
        <v>2127</v>
      </c>
      <c r="O582" s="134" t="s">
        <v>3170</v>
      </c>
      <c r="P582" s="134" t="s">
        <v>3169</v>
      </c>
    </row>
    <row r="583" spans="1:16">
      <c r="A583" s="136">
        <v>433725</v>
      </c>
      <c r="B583" s="135" t="s">
        <v>1652</v>
      </c>
      <c r="C583" s="134">
        <v>210</v>
      </c>
      <c r="D583" s="134">
        <v>225</v>
      </c>
      <c r="E583" s="141">
        <v>224</v>
      </c>
      <c r="F583" s="141">
        <v>0.44444444444444398</v>
      </c>
      <c r="G583" s="134">
        <v>151</v>
      </c>
      <c r="H583" s="141">
        <v>67.1111111111111</v>
      </c>
      <c r="I583" s="134">
        <v>119</v>
      </c>
      <c r="J583" s="141">
        <v>52.8888888888889</v>
      </c>
      <c r="K583" s="132" t="s">
        <v>3168</v>
      </c>
      <c r="L583" s="132">
        <v>306</v>
      </c>
      <c r="M583" s="132" t="s">
        <v>3167</v>
      </c>
      <c r="N583" s="132">
        <v>282</v>
      </c>
      <c r="O583" s="134" t="s">
        <v>3166</v>
      </c>
      <c r="P583" s="134" t="s">
        <v>994</v>
      </c>
    </row>
    <row r="584" spans="1:16">
      <c r="A584" s="136">
        <v>433726</v>
      </c>
      <c r="B584" s="135" t="s">
        <v>1638</v>
      </c>
      <c r="C584" s="134">
        <v>217</v>
      </c>
      <c r="D584" s="134">
        <v>1167</v>
      </c>
      <c r="E584" s="141">
        <v>1020.2488479262699</v>
      </c>
      <c r="F584" s="141">
        <v>12.5750772985204</v>
      </c>
      <c r="G584" s="134">
        <v>735</v>
      </c>
      <c r="H584" s="141">
        <v>62.9820051413882</v>
      </c>
      <c r="I584" s="134">
        <v>621</v>
      </c>
      <c r="J584" s="141">
        <v>53.213367609254497</v>
      </c>
      <c r="K584" s="132" t="s">
        <v>3165</v>
      </c>
      <c r="L584" s="132">
        <v>1584</v>
      </c>
      <c r="M584" s="132" t="s">
        <v>3164</v>
      </c>
      <c r="N584" s="132">
        <v>1545</v>
      </c>
      <c r="O584" s="134" t="s">
        <v>3163</v>
      </c>
      <c r="P584" s="134" t="s">
        <v>3162</v>
      </c>
    </row>
    <row r="585" spans="1:16">
      <c r="A585" s="136">
        <v>433730</v>
      </c>
      <c r="B585" s="135" t="s">
        <v>1627</v>
      </c>
      <c r="C585" s="134">
        <v>236</v>
      </c>
      <c r="D585" s="134">
        <v>2022</v>
      </c>
      <c r="E585" s="141">
        <v>1717.55084745763</v>
      </c>
      <c r="F585" s="141">
        <v>15.0568324699492</v>
      </c>
      <c r="G585" s="134">
        <v>1406</v>
      </c>
      <c r="H585" s="141">
        <v>69.535113748763607</v>
      </c>
      <c r="I585" s="134">
        <v>1226</v>
      </c>
      <c r="J585" s="141">
        <v>60.633036597428301</v>
      </c>
      <c r="K585" s="132" t="s">
        <v>3161</v>
      </c>
      <c r="L585" s="132">
        <v>2238</v>
      </c>
      <c r="M585" s="132" t="s">
        <v>3160</v>
      </c>
      <c r="N585" s="132">
        <v>2244</v>
      </c>
      <c r="O585" s="134" t="s">
        <v>3159</v>
      </c>
      <c r="P585" s="134" t="s">
        <v>3158</v>
      </c>
    </row>
    <row r="586" spans="1:16">
      <c r="A586" s="136">
        <v>433731</v>
      </c>
      <c r="B586" s="135" t="s">
        <v>1627</v>
      </c>
      <c r="C586" s="134">
        <v>226</v>
      </c>
      <c r="D586" s="134">
        <v>1254</v>
      </c>
      <c r="E586" s="141">
        <v>1177.7654867256599</v>
      </c>
      <c r="F586" s="141">
        <v>6.07930727865521</v>
      </c>
      <c r="G586" s="134">
        <v>886</v>
      </c>
      <c r="H586" s="141">
        <v>70.653907496012806</v>
      </c>
      <c r="I586" s="134">
        <v>720</v>
      </c>
      <c r="J586" s="141">
        <v>57.416267942583701</v>
      </c>
      <c r="K586" s="132" t="s">
        <v>3157</v>
      </c>
      <c r="L586" s="132">
        <v>1440</v>
      </c>
      <c r="M586" s="132" t="s">
        <v>3156</v>
      </c>
      <c r="N586" s="132">
        <v>2463</v>
      </c>
      <c r="O586" s="134" t="s">
        <v>3155</v>
      </c>
      <c r="P586" s="134" t="s">
        <v>3154</v>
      </c>
    </row>
    <row r="587" spans="1:16">
      <c r="A587" s="136">
        <v>433735</v>
      </c>
      <c r="B587" s="135" t="s">
        <v>2485</v>
      </c>
      <c r="C587" s="134">
        <v>221</v>
      </c>
      <c r="D587" s="134">
        <v>1077</v>
      </c>
      <c r="E587" s="141">
        <v>981.42081447963801</v>
      </c>
      <c r="F587" s="141">
        <v>8.8745761857346306</v>
      </c>
      <c r="G587" s="134">
        <v>825</v>
      </c>
      <c r="H587" s="141">
        <v>76.601671309192199</v>
      </c>
      <c r="I587" s="134">
        <v>708</v>
      </c>
      <c r="J587" s="141">
        <v>65.738161559888596</v>
      </c>
      <c r="K587" s="132" t="s">
        <v>3153</v>
      </c>
      <c r="L587" s="132">
        <v>1221</v>
      </c>
      <c r="M587" s="132" t="s">
        <v>3152</v>
      </c>
      <c r="N587" s="132">
        <v>1239</v>
      </c>
      <c r="O587" s="134" t="s">
        <v>3151</v>
      </c>
      <c r="P587" s="134" t="s">
        <v>3150</v>
      </c>
    </row>
    <row r="588" spans="1:16">
      <c r="A588" s="136">
        <v>433739</v>
      </c>
      <c r="B588" s="135" t="s">
        <v>1652</v>
      </c>
      <c r="C588" s="134">
        <v>220</v>
      </c>
      <c r="D588" s="134">
        <v>528</v>
      </c>
      <c r="E588" s="141">
        <v>521.20909090909095</v>
      </c>
      <c r="F588" s="141">
        <v>1.28615702479339</v>
      </c>
      <c r="G588" s="134">
        <v>347</v>
      </c>
      <c r="H588" s="141">
        <v>65.719696969696997</v>
      </c>
      <c r="I588" s="134">
        <v>296</v>
      </c>
      <c r="J588" s="141">
        <v>56.060606060606098</v>
      </c>
      <c r="K588" s="132" t="s">
        <v>3149</v>
      </c>
      <c r="L588" s="132">
        <v>600</v>
      </c>
      <c r="M588" s="132" t="s">
        <v>3148</v>
      </c>
      <c r="N588" s="132">
        <v>570</v>
      </c>
      <c r="O588" s="134" t="s">
        <v>3147</v>
      </c>
      <c r="P588" s="134" t="s">
        <v>3146</v>
      </c>
    </row>
    <row r="589" spans="1:16">
      <c r="A589" s="136">
        <v>433741</v>
      </c>
      <c r="B589" s="135" t="s">
        <v>2485</v>
      </c>
      <c r="C589" s="134">
        <v>224</v>
      </c>
      <c r="D589" s="134">
        <v>915</v>
      </c>
      <c r="E589" s="141">
        <v>849.99107142857099</v>
      </c>
      <c r="F589" s="141">
        <v>7.1048009367681502</v>
      </c>
      <c r="G589" s="134">
        <v>597</v>
      </c>
      <c r="H589" s="141">
        <v>65.245901639344297</v>
      </c>
      <c r="I589" s="134">
        <v>520</v>
      </c>
      <c r="J589" s="141">
        <v>56.830601092896202</v>
      </c>
      <c r="K589" s="132" t="s">
        <v>3145</v>
      </c>
      <c r="L589" s="132">
        <v>984</v>
      </c>
      <c r="M589" s="132" t="s">
        <v>3144</v>
      </c>
      <c r="N589" s="132">
        <v>936</v>
      </c>
      <c r="O589" s="134" t="s">
        <v>3143</v>
      </c>
      <c r="P589" s="134" t="s">
        <v>3142</v>
      </c>
    </row>
    <row r="590" spans="1:16">
      <c r="A590" s="136">
        <v>433742</v>
      </c>
      <c r="B590" s="135" t="s">
        <v>2461</v>
      </c>
      <c r="C590" s="134">
        <v>240</v>
      </c>
      <c r="D590" s="134">
        <v>2940</v>
      </c>
      <c r="E590" s="141">
        <v>2337.1374999999998</v>
      </c>
      <c r="F590" s="141">
        <v>20.505527210884399</v>
      </c>
      <c r="G590" s="134">
        <v>2062</v>
      </c>
      <c r="H590" s="141">
        <v>70.136054421768705</v>
      </c>
      <c r="I590" s="134">
        <v>1784</v>
      </c>
      <c r="J590" s="141">
        <v>60.680272108843504</v>
      </c>
      <c r="K590" s="132" t="s">
        <v>3141</v>
      </c>
      <c r="L590" s="132">
        <v>2982</v>
      </c>
      <c r="M590" s="132" t="s">
        <v>3140</v>
      </c>
      <c r="N590" s="132">
        <v>2616</v>
      </c>
      <c r="O590" s="134" t="s">
        <v>3139</v>
      </c>
      <c r="P590" s="134" t="s">
        <v>3138</v>
      </c>
    </row>
    <row r="591" spans="1:16">
      <c r="A591" s="136">
        <v>433750</v>
      </c>
      <c r="B591" s="135" t="s">
        <v>1652</v>
      </c>
      <c r="C591" s="134">
        <v>216</v>
      </c>
      <c r="D591" s="134">
        <v>420</v>
      </c>
      <c r="E591" s="141">
        <v>415.36111111111097</v>
      </c>
      <c r="F591" s="141">
        <v>1.10449735449735</v>
      </c>
      <c r="G591" s="134">
        <v>280</v>
      </c>
      <c r="H591" s="141">
        <v>66.6666666666667</v>
      </c>
      <c r="I591" s="134">
        <v>245</v>
      </c>
      <c r="J591" s="141">
        <v>58.3333333333333</v>
      </c>
      <c r="K591" s="132" t="s">
        <v>3137</v>
      </c>
      <c r="L591" s="132">
        <v>459</v>
      </c>
      <c r="M591" s="132" t="s">
        <v>3136</v>
      </c>
      <c r="N591" s="132">
        <v>1356</v>
      </c>
      <c r="O591" s="134" t="s">
        <v>3135</v>
      </c>
      <c r="P591" s="134" t="s">
        <v>3134</v>
      </c>
    </row>
    <row r="592" spans="1:16">
      <c r="A592" s="136">
        <v>433755</v>
      </c>
      <c r="B592" s="135" t="s">
        <v>1647</v>
      </c>
      <c r="C592" s="134">
        <v>215</v>
      </c>
      <c r="D592" s="134">
        <v>1397</v>
      </c>
      <c r="E592" s="141">
        <v>1014.5488372093</v>
      </c>
      <c r="F592" s="141">
        <v>27.3766043515174</v>
      </c>
      <c r="G592" s="134">
        <v>1061</v>
      </c>
      <c r="H592" s="141">
        <v>75.948460987831098</v>
      </c>
      <c r="I592" s="134">
        <v>904</v>
      </c>
      <c r="J592" s="141">
        <v>64.710093056549695</v>
      </c>
      <c r="K592" s="132" t="s">
        <v>3133</v>
      </c>
      <c r="L592" s="132">
        <v>1593</v>
      </c>
      <c r="M592" s="132" t="s">
        <v>3132</v>
      </c>
      <c r="N592" s="132">
        <v>1647</v>
      </c>
      <c r="O592" s="134" t="s">
        <v>3131</v>
      </c>
      <c r="P592" s="134" t="s">
        <v>3130</v>
      </c>
    </row>
    <row r="593" spans="1:16">
      <c r="A593" s="136">
        <v>433759</v>
      </c>
      <c r="B593" s="135" t="s">
        <v>1638</v>
      </c>
      <c r="C593" s="134">
        <v>214</v>
      </c>
      <c r="D593" s="134">
        <v>996</v>
      </c>
      <c r="E593" s="141">
        <v>912.09813084112102</v>
      </c>
      <c r="F593" s="141">
        <v>8.4238824456705306</v>
      </c>
      <c r="G593" s="134">
        <v>737</v>
      </c>
      <c r="H593" s="141">
        <v>73.995983935742998</v>
      </c>
      <c r="I593" s="134">
        <v>645</v>
      </c>
      <c r="J593" s="141">
        <v>64.759036144578303</v>
      </c>
      <c r="K593" s="132" t="s">
        <v>3129</v>
      </c>
      <c r="L593" s="132">
        <v>1014</v>
      </c>
      <c r="M593" s="132" t="s">
        <v>3128</v>
      </c>
      <c r="N593" s="132">
        <v>1257</v>
      </c>
      <c r="O593" s="134" t="s">
        <v>3127</v>
      </c>
      <c r="P593" s="134" t="s">
        <v>3126</v>
      </c>
    </row>
    <row r="594" spans="1:16">
      <c r="A594" s="136">
        <v>433763</v>
      </c>
      <c r="B594" s="135" t="s">
        <v>1652</v>
      </c>
      <c r="C594" s="134">
        <v>164</v>
      </c>
      <c r="D594" s="134">
        <v>585</v>
      </c>
      <c r="E594" s="141">
        <v>532.97560975609804</v>
      </c>
      <c r="F594" s="141">
        <v>8.8930581613508508</v>
      </c>
      <c r="G594" s="134">
        <v>381</v>
      </c>
      <c r="H594" s="141">
        <v>65.128205128205096</v>
      </c>
      <c r="I594" s="134">
        <v>316</v>
      </c>
      <c r="J594" s="141">
        <v>54.017094017094003</v>
      </c>
      <c r="K594" s="132" t="s">
        <v>3125</v>
      </c>
      <c r="L594" s="132">
        <v>624</v>
      </c>
      <c r="M594" s="132" t="s">
        <v>3124</v>
      </c>
      <c r="N594" s="132">
        <v>681</v>
      </c>
      <c r="O594" s="134" t="s">
        <v>3123</v>
      </c>
      <c r="P594" s="134" t="s">
        <v>3122</v>
      </c>
    </row>
    <row r="595" spans="1:16">
      <c r="A595" s="136">
        <v>433766</v>
      </c>
      <c r="B595" s="135" t="s">
        <v>1652</v>
      </c>
      <c r="C595" s="134">
        <v>206</v>
      </c>
      <c r="D595" s="134">
        <v>438</v>
      </c>
      <c r="E595" s="141">
        <v>417.247572815534</v>
      </c>
      <c r="F595" s="141">
        <v>4.7379970740789998</v>
      </c>
      <c r="G595" s="134">
        <v>352</v>
      </c>
      <c r="H595" s="141">
        <v>80.365296803652996</v>
      </c>
      <c r="I595" s="134">
        <v>321</v>
      </c>
      <c r="J595" s="141">
        <v>73.287671232876704</v>
      </c>
      <c r="K595" s="132" t="s">
        <v>3121</v>
      </c>
      <c r="L595" s="132">
        <v>504</v>
      </c>
      <c r="M595" s="132" t="s">
        <v>3120</v>
      </c>
      <c r="N595" s="132">
        <v>648</v>
      </c>
      <c r="O595" s="134" t="s">
        <v>3119</v>
      </c>
      <c r="P595" s="134" t="s">
        <v>3118</v>
      </c>
    </row>
    <row r="596" spans="1:16" s="142" customFormat="1" ht="32" customHeight="1">
      <c r="A596" s="146">
        <v>433775</v>
      </c>
      <c r="B596" s="145" t="s">
        <v>1652</v>
      </c>
      <c r="C596" s="142">
        <v>195</v>
      </c>
      <c r="D596" s="142">
        <v>2178</v>
      </c>
      <c r="E596" s="144">
        <v>1709.0153846153801</v>
      </c>
      <c r="F596" s="144">
        <v>21.532810623719701</v>
      </c>
      <c r="G596" s="142">
        <v>1467</v>
      </c>
      <c r="H596" s="144">
        <v>67.355371900826398</v>
      </c>
      <c r="I596" s="142">
        <v>1244</v>
      </c>
      <c r="J596" s="144">
        <v>57.116620752984403</v>
      </c>
      <c r="K596" s="143" t="s">
        <v>3117</v>
      </c>
      <c r="L596" s="143">
        <v>2343</v>
      </c>
      <c r="M596" s="143" t="s">
        <v>3116</v>
      </c>
      <c r="N596" s="143">
        <v>2328</v>
      </c>
      <c r="O596" s="142" t="s">
        <v>3115</v>
      </c>
      <c r="P596" s="148" t="s">
        <v>3114</v>
      </c>
    </row>
    <row r="597" spans="1:16">
      <c r="A597" s="136">
        <v>433777</v>
      </c>
      <c r="B597" s="135" t="s">
        <v>1652</v>
      </c>
      <c r="C597" s="134">
        <v>204</v>
      </c>
      <c r="D597" s="134">
        <v>861</v>
      </c>
      <c r="E597" s="141">
        <v>750.39705882352905</v>
      </c>
      <c r="F597" s="141">
        <v>12.8458700553392</v>
      </c>
      <c r="G597" s="134">
        <v>554</v>
      </c>
      <c r="H597" s="141">
        <v>64.343786295005799</v>
      </c>
      <c r="I597" s="134">
        <v>447</v>
      </c>
      <c r="J597" s="141">
        <v>51.916376306620201</v>
      </c>
      <c r="K597" s="132" t="s">
        <v>3113</v>
      </c>
      <c r="L597" s="132">
        <v>975</v>
      </c>
      <c r="M597" s="132" t="s">
        <v>3112</v>
      </c>
      <c r="N597" s="132">
        <v>993</v>
      </c>
      <c r="O597" s="134" t="s">
        <v>3111</v>
      </c>
      <c r="P597" s="134" t="s">
        <v>3110</v>
      </c>
    </row>
    <row r="598" spans="1:16" s="142" customFormat="1" ht="34" customHeight="1">
      <c r="A598" s="146" t="s">
        <v>3109</v>
      </c>
      <c r="B598" s="145" t="s">
        <v>2050</v>
      </c>
      <c r="C598" s="142">
        <v>235</v>
      </c>
      <c r="D598" s="142">
        <v>780</v>
      </c>
      <c r="E598" s="144">
        <v>761.24680851063795</v>
      </c>
      <c r="F598" s="144">
        <v>2.4042553191489402</v>
      </c>
      <c r="G598" s="142">
        <v>537</v>
      </c>
      <c r="H598" s="144">
        <v>68.846153846153797</v>
      </c>
      <c r="I598" s="142">
        <v>466</v>
      </c>
      <c r="J598" s="144">
        <v>59.743589743589702</v>
      </c>
      <c r="K598" s="143" t="s">
        <v>3108</v>
      </c>
      <c r="L598" s="143">
        <v>801</v>
      </c>
      <c r="M598" s="143" t="s">
        <v>3107</v>
      </c>
      <c r="N598" s="143">
        <v>801</v>
      </c>
      <c r="O598" s="142" t="s">
        <v>3106</v>
      </c>
      <c r="P598" s="142" t="s">
        <v>3105</v>
      </c>
    </row>
    <row r="599" spans="1:16">
      <c r="A599" s="136">
        <v>433782</v>
      </c>
      <c r="B599" s="135" t="s">
        <v>1652</v>
      </c>
      <c r="C599" s="134">
        <v>206</v>
      </c>
      <c r="D599" s="134">
        <v>576</v>
      </c>
      <c r="E599" s="141">
        <v>542.70873786407799</v>
      </c>
      <c r="F599" s="141">
        <v>5.7797330097087398</v>
      </c>
      <c r="G599" s="134">
        <v>399</v>
      </c>
      <c r="H599" s="141">
        <v>69.2708333333333</v>
      </c>
      <c r="I599" s="134">
        <v>362</v>
      </c>
      <c r="J599" s="141">
        <v>62.8472222222222</v>
      </c>
      <c r="K599" s="132" t="s">
        <v>3104</v>
      </c>
      <c r="L599" s="132">
        <v>546</v>
      </c>
      <c r="M599" s="132" t="s">
        <v>3103</v>
      </c>
      <c r="N599" s="132">
        <v>576</v>
      </c>
      <c r="O599" s="134" t="s">
        <v>3102</v>
      </c>
      <c r="P599" s="134" t="s">
        <v>3101</v>
      </c>
    </row>
    <row r="600" spans="1:16">
      <c r="A600" s="136">
        <v>433786</v>
      </c>
      <c r="B600" s="135" t="s">
        <v>1652</v>
      </c>
      <c r="C600" s="134">
        <v>189</v>
      </c>
      <c r="D600" s="134">
        <v>459</v>
      </c>
      <c r="E600" s="141">
        <v>452.96825396825398</v>
      </c>
      <c r="F600" s="141">
        <v>1.3141058892692901</v>
      </c>
      <c r="G600" s="134">
        <v>350</v>
      </c>
      <c r="H600" s="141">
        <v>76.252723311546802</v>
      </c>
      <c r="I600" s="134">
        <v>304</v>
      </c>
      <c r="J600" s="141">
        <v>66.230936819172101</v>
      </c>
      <c r="K600" s="132" t="s">
        <v>3100</v>
      </c>
      <c r="L600" s="132">
        <v>480</v>
      </c>
      <c r="M600" s="132" t="s">
        <v>3099</v>
      </c>
      <c r="N600" s="132">
        <v>489</v>
      </c>
      <c r="O600" s="134" t="s">
        <v>3098</v>
      </c>
      <c r="P600" s="134" t="s">
        <v>3097</v>
      </c>
    </row>
    <row r="601" spans="1:16">
      <c r="A601" s="136">
        <v>433787</v>
      </c>
      <c r="B601" s="135" t="s">
        <v>1652</v>
      </c>
      <c r="C601" s="134">
        <v>231</v>
      </c>
      <c r="D601" s="134">
        <v>588</v>
      </c>
      <c r="E601" s="141">
        <v>576.03896103896102</v>
      </c>
      <c r="F601" s="141">
        <v>2.0341902994964198</v>
      </c>
      <c r="G601" s="134">
        <v>305</v>
      </c>
      <c r="H601" s="141">
        <v>51.8707482993197</v>
      </c>
      <c r="I601" s="134">
        <v>257</v>
      </c>
      <c r="J601" s="141">
        <v>43.707482993197303</v>
      </c>
      <c r="K601" s="132" t="s">
        <v>3096</v>
      </c>
      <c r="L601" s="132">
        <v>591</v>
      </c>
      <c r="M601" s="132" t="s">
        <v>3095</v>
      </c>
      <c r="N601" s="132">
        <v>2538</v>
      </c>
      <c r="O601" s="134" t="s">
        <v>3094</v>
      </c>
      <c r="P601" s="134" t="s">
        <v>3093</v>
      </c>
    </row>
    <row r="602" spans="1:16">
      <c r="A602" s="136">
        <v>433792</v>
      </c>
      <c r="B602" s="135" t="s">
        <v>2490</v>
      </c>
      <c r="C602" s="134">
        <v>171</v>
      </c>
      <c r="D602" s="134">
        <v>1241</v>
      </c>
      <c r="E602" s="141">
        <v>912.04093567251505</v>
      </c>
      <c r="F602" s="141">
        <v>26.5075797201842</v>
      </c>
      <c r="G602" s="134">
        <v>931</v>
      </c>
      <c r="H602" s="141">
        <v>75.020145044319094</v>
      </c>
      <c r="I602" s="134">
        <v>763</v>
      </c>
      <c r="J602" s="141">
        <v>61.482675261885603</v>
      </c>
      <c r="K602" s="132" t="s">
        <v>3092</v>
      </c>
      <c r="L602" s="132">
        <v>1500</v>
      </c>
      <c r="M602" s="132" t="s">
        <v>3091</v>
      </c>
      <c r="N602" s="132">
        <v>1401</v>
      </c>
      <c r="O602" s="134" t="s">
        <v>3090</v>
      </c>
      <c r="P602" s="134" t="s">
        <v>3089</v>
      </c>
    </row>
    <row r="603" spans="1:16">
      <c r="A603" s="136">
        <v>433796</v>
      </c>
      <c r="B603" s="135" t="s">
        <v>1652</v>
      </c>
      <c r="C603" s="134">
        <v>202</v>
      </c>
      <c r="D603" s="134">
        <v>573</v>
      </c>
      <c r="E603" s="141">
        <v>544.11386138613898</v>
      </c>
      <c r="F603" s="141">
        <v>5.0412109273754604</v>
      </c>
      <c r="G603" s="134">
        <v>355</v>
      </c>
      <c r="H603" s="141">
        <v>61.954624781849901</v>
      </c>
      <c r="I603" s="134">
        <v>300</v>
      </c>
      <c r="J603" s="141">
        <v>52.356020942408399</v>
      </c>
      <c r="K603" s="132" t="s">
        <v>3088</v>
      </c>
      <c r="L603" s="132">
        <v>759</v>
      </c>
      <c r="M603" s="132" t="s">
        <v>3087</v>
      </c>
      <c r="N603" s="132">
        <v>765</v>
      </c>
      <c r="O603" s="134" t="s">
        <v>3086</v>
      </c>
      <c r="P603" s="134" t="s">
        <v>3085</v>
      </c>
    </row>
    <row r="604" spans="1:16">
      <c r="A604" s="136">
        <v>433797</v>
      </c>
      <c r="B604" s="135" t="s">
        <v>1652</v>
      </c>
      <c r="C604" s="134">
        <v>225</v>
      </c>
      <c r="D604" s="134">
        <v>468</v>
      </c>
      <c r="E604" s="141">
        <v>464.17333333333301</v>
      </c>
      <c r="F604" s="141">
        <v>0.81766381766381802</v>
      </c>
      <c r="G604" s="134">
        <v>309</v>
      </c>
      <c r="H604" s="141">
        <v>66.025641025640994</v>
      </c>
      <c r="I604" s="134">
        <v>272</v>
      </c>
      <c r="J604" s="141">
        <v>58.119658119658098</v>
      </c>
      <c r="K604" s="132" t="s">
        <v>3084</v>
      </c>
      <c r="L604" s="132">
        <v>495</v>
      </c>
      <c r="M604" s="132" t="s">
        <v>3083</v>
      </c>
      <c r="N604" s="132">
        <v>471</v>
      </c>
      <c r="O604" s="134" t="s">
        <v>3082</v>
      </c>
      <c r="P604" s="134" t="s">
        <v>3081</v>
      </c>
    </row>
    <row r="605" spans="1:16">
      <c r="A605" s="136">
        <v>433805</v>
      </c>
      <c r="B605" s="135" t="s">
        <v>1647</v>
      </c>
      <c r="C605" s="134">
        <v>224</v>
      </c>
      <c r="D605" s="134">
        <v>1089</v>
      </c>
      <c r="E605" s="141">
        <v>917.18303571428601</v>
      </c>
      <c r="F605" s="141">
        <v>15.777499016135399</v>
      </c>
      <c r="G605" s="134">
        <v>931</v>
      </c>
      <c r="H605" s="141">
        <v>85.491276400367298</v>
      </c>
      <c r="I605" s="134">
        <v>842</v>
      </c>
      <c r="J605" s="141">
        <v>77.318640955004597</v>
      </c>
      <c r="K605" s="132" t="s">
        <v>3080</v>
      </c>
      <c r="L605" s="132">
        <v>1164</v>
      </c>
      <c r="M605" s="132" t="s">
        <v>3079</v>
      </c>
      <c r="N605" s="132">
        <v>1203</v>
      </c>
      <c r="O605" s="134" t="s">
        <v>3078</v>
      </c>
      <c r="P605" s="134" t="s">
        <v>3077</v>
      </c>
    </row>
    <row r="606" spans="1:16">
      <c r="A606" s="136">
        <v>433807</v>
      </c>
      <c r="B606" s="135" t="s">
        <v>1652</v>
      </c>
      <c r="C606" s="134">
        <v>213</v>
      </c>
      <c r="D606" s="134">
        <v>684</v>
      </c>
      <c r="E606" s="141">
        <v>608.94366197183103</v>
      </c>
      <c r="F606" s="141">
        <v>10.973148834527599</v>
      </c>
      <c r="G606" s="134">
        <v>518</v>
      </c>
      <c r="H606" s="141">
        <v>75.730994152046804</v>
      </c>
      <c r="I606" s="134">
        <v>401</v>
      </c>
      <c r="J606" s="141">
        <v>58.6257309941521</v>
      </c>
      <c r="K606" s="132" t="s">
        <v>3076</v>
      </c>
      <c r="L606" s="132">
        <v>783</v>
      </c>
      <c r="M606" s="132" t="s">
        <v>3075</v>
      </c>
      <c r="N606" s="132">
        <v>2133</v>
      </c>
      <c r="O606" s="134" t="s">
        <v>3074</v>
      </c>
      <c r="P606" s="134" t="s">
        <v>3073</v>
      </c>
    </row>
    <row r="607" spans="1:16">
      <c r="A607" s="136">
        <v>433813</v>
      </c>
      <c r="B607" s="135" t="s">
        <v>1647</v>
      </c>
      <c r="C607" s="134">
        <v>224</v>
      </c>
      <c r="D607" s="134">
        <v>871</v>
      </c>
      <c r="E607" s="141">
        <v>749.857142857143</v>
      </c>
      <c r="F607" s="141">
        <v>13.9084795801214</v>
      </c>
      <c r="G607" s="134">
        <v>733</v>
      </c>
      <c r="H607" s="141">
        <v>84.156142365097594</v>
      </c>
      <c r="I607" s="134">
        <v>649</v>
      </c>
      <c r="J607" s="141">
        <v>74.512055109070005</v>
      </c>
      <c r="K607" s="132" t="s">
        <v>3072</v>
      </c>
      <c r="L607" s="132">
        <v>1719</v>
      </c>
      <c r="M607" s="132" t="s">
        <v>3071</v>
      </c>
      <c r="N607" s="132">
        <v>1725</v>
      </c>
      <c r="O607" s="134" t="s">
        <v>3070</v>
      </c>
      <c r="P607" s="134" t="s">
        <v>3069</v>
      </c>
    </row>
    <row r="608" spans="1:16">
      <c r="A608" s="136">
        <v>433817</v>
      </c>
      <c r="B608" s="135" t="s">
        <v>1638</v>
      </c>
      <c r="C608" s="134">
        <v>235</v>
      </c>
      <c r="D608" s="134">
        <v>945</v>
      </c>
      <c r="E608" s="141">
        <v>921.81702127659605</v>
      </c>
      <c r="F608" s="141">
        <v>2.4532252617358998</v>
      </c>
      <c r="G608" s="134">
        <v>644</v>
      </c>
      <c r="H608" s="141">
        <v>68.148148148148195</v>
      </c>
      <c r="I608" s="134">
        <v>511</v>
      </c>
      <c r="J608" s="141">
        <v>54.074074074074097</v>
      </c>
      <c r="K608" s="132" t="s">
        <v>3068</v>
      </c>
      <c r="L608" s="132">
        <v>1164</v>
      </c>
      <c r="M608" s="132" t="s">
        <v>3067</v>
      </c>
      <c r="N608" s="132">
        <v>1155</v>
      </c>
      <c r="O608" s="134" t="s">
        <v>3066</v>
      </c>
      <c r="P608" s="134" t="s">
        <v>3065</v>
      </c>
    </row>
    <row r="609" spans="1:16">
      <c r="A609" s="136">
        <v>433819</v>
      </c>
      <c r="B609" s="135" t="s">
        <v>1652</v>
      </c>
      <c r="C609" s="134">
        <v>230</v>
      </c>
      <c r="D609" s="134">
        <v>318</v>
      </c>
      <c r="E609" s="141">
        <v>317.804347826087</v>
      </c>
      <c r="F609" s="141">
        <v>6.1525840853158299E-2</v>
      </c>
      <c r="G609" s="134">
        <v>200</v>
      </c>
      <c r="H609" s="141">
        <v>62.8930817610063</v>
      </c>
      <c r="I609" s="134">
        <v>181</v>
      </c>
      <c r="J609" s="141">
        <v>56.918238993710702</v>
      </c>
      <c r="K609" s="132" t="s">
        <v>3064</v>
      </c>
      <c r="L609" s="132">
        <v>519</v>
      </c>
      <c r="M609" s="132" t="s">
        <v>3063</v>
      </c>
      <c r="N609" s="132">
        <v>525</v>
      </c>
      <c r="O609" s="134" t="s">
        <v>3062</v>
      </c>
      <c r="P609" s="134" t="s">
        <v>3061</v>
      </c>
    </row>
    <row r="610" spans="1:16">
      <c r="A610" s="136">
        <v>433822</v>
      </c>
      <c r="B610" s="135" t="s">
        <v>1647</v>
      </c>
      <c r="C610" s="134">
        <v>231</v>
      </c>
      <c r="D610" s="134">
        <v>681</v>
      </c>
      <c r="E610" s="141">
        <v>665.54545454545496</v>
      </c>
      <c r="F610" s="141">
        <v>2.2693899345881698</v>
      </c>
      <c r="G610" s="134">
        <v>391</v>
      </c>
      <c r="H610" s="141">
        <v>57.4155653450808</v>
      </c>
      <c r="I610" s="134">
        <v>330</v>
      </c>
      <c r="J610" s="141">
        <v>48.458149779735699</v>
      </c>
      <c r="K610" s="132" t="s">
        <v>3060</v>
      </c>
      <c r="L610" s="132">
        <v>873</v>
      </c>
      <c r="M610" s="132" t="s">
        <v>3059</v>
      </c>
      <c r="N610" s="132">
        <v>888</v>
      </c>
      <c r="O610" s="134" t="s">
        <v>3058</v>
      </c>
      <c r="P610" s="134" t="s">
        <v>3057</v>
      </c>
    </row>
    <row r="611" spans="1:16">
      <c r="A611" s="136">
        <v>433823</v>
      </c>
      <c r="B611" s="135" t="s">
        <v>1627</v>
      </c>
      <c r="C611" s="134">
        <v>225</v>
      </c>
      <c r="D611" s="134">
        <v>1698</v>
      </c>
      <c r="E611" s="141">
        <v>1430.58666666667</v>
      </c>
      <c r="F611" s="141">
        <v>15.748723989006701</v>
      </c>
      <c r="G611" s="134">
        <v>1205</v>
      </c>
      <c r="H611" s="141">
        <v>70.965842167255602</v>
      </c>
      <c r="I611" s="134">
        <v>1039</v>
      </c>
      <c r="J611" s="141">
        <v>61.189634864546498</v>
      </c>
      <c r="K611" s="132" t="s">
        <v>3056</v>
      </c>
      <c r="L611" s="132">
        <v>1818</v>
      </c>
      <c r="M611" s="132" t="s">
        <v>3055</v>
      </c>
      <c r="N611" s="132">
        <v>2313</v>
      </c>
      <c r="O611" s="134" t="s">
        <v>3054</v>
      </c>
      <c r="P611" s="134" t="s">
        <v>3053</v>
      </c>
    </row>
    <row r="612" spans="1:16">
      <c r="A612" s="136">
        <v>433832</v>
      </c>
      <c r="B612" s="135" t="s">
        <v>1652</v>
      </c>
      <c r="C612" s="134">
        <v>187</v>
      </c>
      <c r="D612" s="134">
        <v>516</v>
      </c>
      <c r="E612" s="141">
        <v>465.01604278074899</v>
      </c>
      <c r="F612" s="141">
        <v>9.8806118641959895</v>
      </c>
      <c r="G612" s="134">
        <v>400</v>
      </c>
      <c r="H612" s="141">
        <v>77.519379844961307</v>
      </c>
      <c r="I612" s="134">
        <v>346</v>
      </c>
      <c r="J612" s="141">
        <v>67.054263565891503</v>
      </c>
      <c r="K612" s="132" t="s">
        <v>3052</v>
      </c>
      <c r="L612" s="132">
        <v>651</v>
      </c>
      <c r="M612" s="132" t="s">
        <v>3051</v>
      </c>
      <c r="N612" s="132">
        <v>753</v>
      </c>
      <c r="O612" s="134" t="s">
        <v>3050</v>
      </c>
      <c r="P612" s="134" t="s">
        <v>3049</v>
      </c>
    </row>
    <row r="613" spans="1:16">
      <c r="A613" s="136">
        <v>433833</v>
      </c>
      <c r="B613" s="135" t="s">
        <v>1647</v>
      </c>
      <c r="C613" s="134">
        <v>222</v>
      </c>
      <c r="D613" s="134">
        <v>960</v>
      </c>
      <c r="E613" s="141">
        <v>872.243243243243</v>
      </c>
      <c r="F613" s="141">
        <v>9.1413288288288292</v>
      </c>
      <c r="G613" s="134">
        <v>740</v>
      </c>
      <c r="H613" s="141">
        <v>77.0833333333333</v>
      </c>
      <c r="I613" s="134">
        <v>587</v>
      </c>
      <c r="J613" s="141">
        <v>61.1458333333333</v>
      </c>
      <c r="K613" s="132" t="s">
        <v>3048</v>
      </c>
      <c r="L613" s="132">
        <v>996</v>
      </c>
      <c r="M613" s="132" t="s">
        <v>3047</v>
      </c>
      <c r="N613" s="132">
        <v>1119</v>
      </c>
      <c r="O613" s="134" t="s">
        <v>3046</v>
      </c>
      <c r="P613" s="134" t="s">
        <v>3045</v>
      </c>
    </row>
    <row r="614" spans="1:16">
      <c r="A614" s="136">
        <v>433836</v>
      </c>
      <c r="B614" s="135" t="s">
        <v>1652</v>
      </c>
      <c r="C614" s="134">
        <v>201</v>
      </c>
      <c r="D614" s="134">
        <v>309</v>
      </c>
      <c r="E614" s="141">
        <v>295.686567164179</v>
      </c>
      <c r="F614" s="141">
        <v>4.3085543157996398</v>
      </c>
      <c r="G614" s="134">
        <v>199</v>
      </c>
      <c r="H614" s="141">
        <v>64.401294498381901</v>
      </c>
      <c r="I614" s="134">
        <v>169</v>
      </c>
      <c r="J614" s="141">
        <v>54.692556634304196</v>
      </c>
      <c r="K614" s="132" t="s">
        <v>3044</v>
      </c>
      <c r="L614" s="132">
        <v>1194</v>
      </c>
      <c r="M614" s="132" t="s">
        <v>3043</v>
      </c>
      <c r="N614" s="132">
        <v>1239</v>
      </c>
      <c r="O614" s="134" t="s">
        <v>3042</v>
      </c>
      <c r="P614" s="134" t="s">
        <v>3041</v>
      </c>
    </row>
    <row r="615" spans="1:16">
      <c r="A615" s="136">
        <v>433842</v>
      </c>
      <c r="B615" s="135" t="s">
        <v>1627</v>
      </c>
      <c r="C615" s="134">
        <v>242</v>
      </c>
      <c r="D615" s="134">
        <v>1080</v>
      </c>
      <c r="E615" s="141">
        <v>997.462809917355</v>
      </c>
      <c r="F615" s="141">
        <v>7.6423324150596903</v>
      </c>
      <c r="G615" s="134">
        <v>687</v>
      </c>
      <c r="H615" s="141">
        <v>63.6111111111111</v>
      </c>
      <c r="I615" s="134">
        <v>575</v>
      </c>
      <c r="J615" s="141">
        <v>53.240740740740698</v>
      </c>
      <c r="K615" s="132" t="s">
        <v>3040</v>
      </c>
      <c r="L615" s="132">
        <v>1041</v>
      </c>
      <c r="M615" s="132" t="s">
        <v>3039</v>
      </c>
      <c r="N615" s="132">
        <v>1257</v>
      </c>
      <c r="O615" s="134" t="s">
        <v>3038</v>
      </c>
      <c r="P615" s="134" t="s">
        <v>3037</v>
      </c>
    </row>
    <row r="616" spans="1:16">
      <c r="A616" s="136">
        <v>433845</v>
      </c>
      <c r="B616" s="135" t="s">
        <v>1652</v>
      </c>
      <c r="C616" s="134">
        <v>195</v>
      </c>
      <c r="D616" s="134">
        <v>855</v>
      </c>
      <c r="E616" s="141">
        <v>558.43076923076899</v>
      </c>
      <c r="F616" s="141">
        <v>34.686459739091298</v>
      </c>
      <c r="G616" s="134">
        <v>661</v>
      </c>
      <c r="H616" s="141">
        <v>77.309941520467802</v>
      </c>
      <c r="I616" s="134">
        <v>607</v>
      </c>
      <c r="J616" s="141">
        <v>70.994152046783597</v>
      </c>
      <c r="K616" s="132" t="s">
        <v>3036</v>
      </c>
      <c r="L616" s="132">
        <v>867</v>
      </c>
      <c r="M616" s="132" t="s">
        <v>3035</v>
      </c>
      <c r="N616" s="132">
        <v>882</v>
      </c>
      <c r="O616" s="134" t="s">
        <v>3034</v>
      </c>
      <c r="P616" s="134" t="s">
        <v>3033</v>
      </c>
    </row>
    <row r="617" spans="1:16">
      <c r="A617" s="136">
        <v>433846</v>
      </c>
      <c r="B617" s="135" t="s">
        <v>1652</v>
      </c>
      <c r="C617" s="134">
        <v>231</v>
      </c>
      <c r="D617" s="134">
        <v>474</v>
      </c>
      <c r="E617" s="141">
        <v>471.71428571428601</v>
      </c>
      <c r="F617" s="141">
        <v>0.48221820373719099</v>
      </c>
      <c r="G617" s="134">
        <v>309</v>
      </c>
      <c r="H617" s="141">
        <v>65.1898734177215</v>
      </c>
      <c r="I617" s="134">
        <v>263</v>
      </c>
      <c r="J617" s="141">
        <v>55.485232067510601</v>
      </c>
      <c r="K617" s="132" t="s">
        <v>3032</v>
      </c>
      <c r="L617" s="132">
        <v>717</v>
      </c>
      <c r="M617" s="132" t="s">
        <v>3031</v>
      </c>
      <c r="N617" s="132">
        <v>702</v>
      </c>
      <c r="O617" s="134" t="s">
        <v>3030</v>
      </c>
      <c r="P617" s="134" t="s">
        <v>3029</v>
      </c>
    </row>
    <row r="618" spans="1:16">
      <c r="A618" s="136">
        <v>433847</v>
      </c>
      <c r="B618" s="135" t="s">
        <v>1652</v>
      </c>
      <c r="C618" s="134">
        <v>213</v>
      </c>
      <c r="D618" s="134">
        <v>300</v>
      </c>
      <c r="E618" s="141">
        <v>297.45070422535201</v>
      </c>
      <c r="F618" s="141">
        <v>0.84976525821596205</v>
      </c>
      <c r="G618" s="134">
        <v>198</v>
      </c>
      <c r="H618" s="141">
        <v>66</v>
      </c>
      <c r="I618" s="134">
        <v>173</v>
      </c>
      <c r="J618" s="141">
        <v>57.6666666666667</v>
      </c>
      <c r="K618" s="132" t="s">
        <v>3028</v>
      </c>
      <c r="L618" s="132">
        <v>465</v>
      </c>
      <c r="M618" s="132" t="s">
        <v>3027</v>
      </c>
      <c r="N618" s="132">
        <v>474</v>
      </c>
      <c r="O618" s="134" t="s">
        <v>3026</v>
      </c>
      <c r="P618" s="134" t="s">
        <v>3025</v>
      </c>
    </row>
    <row r="619" spans="1:16">
      <c r="A619" s="136">
        <v>433866</v>
      </c>
      <c r="B619" s="135" t="s">
        <v>1647</v>
      </c>
      <c r="C619" s="134">
        <v>233</v>
      </c>
      <c r="D619" s="134">
        <v>729</v>
      </c>
      <c r="E619" s="141">
        <v>700.04291845493594</v>
      </c>
      <c r="F619" s="141">
        <v>3.9721648209964799</v>
      </c>
      <c r="G619" s="134">
        <v>478</v>
      </c>
      <c r="H619" s="141">
        <v>65.569272976680395</v>
      </c>
      <c r="I619" s="134">
        <v>412</v>
      </c>
      <c r="J619" s="141">
        <v>56.515775034293597</v>
      </c>
      <c r="K619" s="132" t="s">
        <v>3024</v>
      </c>
      <c r="L619" s="132">
        <v>891</v>
      </c>
      <c r="M619" s="132" t="s">
        <v>3023</v>
      </c>
      <c r="N619" s="132">
        <v>927</v>
      </c>
      <c r="O619" s="134" t="s">
        <v>3022</v>
      </c>
      <c r="P619" s="134" t="s">
        <v>3021</v>
      </c>
    </row>
    <row r="620" spans="1:16" s="142" customFormat="1" ht="31" customHeight="1">
      <c r="A620" s="146" t="s">
        <v>3020</v>
      </c>
      <c r="B620" s="145" t="s">
        <v>2050</v>
      </c>
      <c r="C620" s="142">
        <v>231</v>
      </c>
      <c r="D620" s="142">
        <v>837</v>
      </c>
      <c r="E620" s="144">
        <v>742.40259740259705</v>
      </c>
      <c r="F620" s="144">
        <v>11.301959689056501</v>
      </c>
      <c r="G620" s="142">
        <v>574</v>
      </c>
      <c r="H620" s="144">
        <v>68.578255675029894</v>
      </c>
      <c r="I620" s="142">
        <v>509</v>
      </c>
      <c r="J620" s="144">
        <v>60.812425328554397</v>
      </c>
      <c r="K620" s="143" t="s">
        <v>3019</v>
      </c>
      <c r="L620" s="143">
        <v>807</v>
      </c>
      <c r="M620" s="143" t="s">
        <v>3018</v>
      </c>
      <c r="N620" s="143">
        <v>762</v>
      </c>
      <c r="O620" s="142" t="s">
        <v>3017</v>
      </c>
      <c r="P620" s="142" t="s">
        <v>3016</v>
      </c>
    </row>
    <row r="621" spans="1:16">
      <c r="A621" s="136">
        <v>433870</v>
      </c>
      <c r="B621" s="135" t="s">
        <v>1652</v>
      </c>
      <c r="C621" s="134">
        <v>199</v>
      </c>
      <c r="D621" s="134">
        <v>606</v>
      </c>
      <c r="E621" s="141">
        <v>539.02010050251295</v>
      </c>
      <c r="F621" s="141">
        <v>11.052788695955</v>
      </c>
      <c r="G621" s="134">
        <v>364</v>
      </c>
      <c r="H621" s="141">
        <v>60.066006600660103</v>
      </c>
      <c r="I621" s="134">
        <v>321</v>
      </c>
      <c r="J621" s="141">
        <v>52.970297029702998</v>
      </c>
      <c r="K621" s="132" t="s">
        <v>3015</v>
      </c>
      <c r="L621" s="132">
        <v>753</v>
      </c>
      <c r="M621" s="132" t="s">
        <v>3014</v>
      </c>
      <c r="N621" s="132">
        <v>699</v>
      </c>
      <c r="O621" s="134" t="s">
        <v>3013</v>
      </c>
      <c r="P621" s="134" t="s">
        <v>3012</v>
      </c>
    </row>
    <row r="622" spans="1:16">
      <c r="A622" s="136">
        <v>433871</v>
      </c>
      <c r="B622" s="135" t="s">
        <v>1652</v>
      </c>
      <c r="C622" s="134">
        <v>211</v>
      </c>
      <c r="D622" s="134">
        <v>630</v>
      </c>
      <c r="E622" s="141">
        <v>582.35545023696704</v>
      </c>
      <c r="F622" s="141">
        <v>7.5626269465132001</v>
      </c>
      <c r="G622" s="134">
        <v>499</v>
      </c>
      <c r="H622" s="141">
        <v>79.206349206349202</v>
      </c>
      <c r="I622" s="134">
        <v>424</v>
      </c>
      <c r="J622" s="141">
        <v>67.301587301587304</v>
      </c>
      <c r="K622" s="132" t="s">
        <v>3011</v>
      </c>
      <c r="L622" s="132">
        <v>681</v>
      </c>
      <c r="M622" s="132" t="s">
        <v>3010</v>
      </c>
      <c r="N622" s="132">
        <v>747</v>
      </c>
      <c r="O622" s="134" t="s">
        <v>3009</v>
      </c>
      <c r="P622" s="134" t="s">
        <v>3008</v>
      </c>
    </row>
    <row r="623" spans="1:16">
      <c r="A623" s="136">
        <v>433875</v>
      </c>
      <c r="B623" s="135" t="s">
        <v>1627</v>
      </c>
      <c r="C623" s="134">
        <v>220</v>
      </c>
      <c r="D623" s="134">
        <v>1077</v>
      </c>
      <c r="E623" s="141">
        <v>1023.17727272727</v>
      </c>
      <c r="F623" s="141">
        <v>4.9974677133451504</v>
      </c>
      <c r="G623" s="134">
        <v>657</v>
      </c>
      <c r="H623" s="141">
        <v>61.002785515320298</v>
      </c>
      <c r="I623" s="134">
        <v>566</v>
      </c>
      <c r="J623" s="141">
        <v>52.553389043639697</v>
      </c>
      <c r="K623" s="132" t="s">
        <v>3007</v>
      </c>
      <c r="L623" s="132">
        <v>1281</v>
      </c>
      <c r="M623" s="132" t="s">
        <v>3006</v>
      </c>
      <c r="N623" s="132">
        <v>1278</v>
      </c>
      <c r="O623" s="134" t="s">
        <v>3005</v>
      </c>
      <c r="P623" s="134" t="s">
        <v>3004</v>
      </c>
    </row>
    <row r="624" spans="1:16">
      <c r="A624" s="136">
        <v>433877</v>
      </c>
      <c r="B624" s="135" t="s">
        <v>1652</v>
      </c>
      <c r="C624" s="134">
        <v>227</v>
      </c>
      <c r="D624" s="134">
        <v>552</v>
      </c>
      <c r="E624" s="141">
        <v>531.92511013215903</v>
      </c>
      <c r="F624" s="141">
        <v>3.6367554108408302</v>
      </c>
      <c r="G624" s="134">
        <v>416</v>
      </c>
      <c r="H624" s="141">
        <v>75.362318840579704</v>
      </c>
      <c r="I624" s="134">
        <v>342</v>
      </c>
      <c r="J624" s="141">
        <v>61.956521739130402</v>
      </c>
      <c r="K624" s="132" t="s">
        <v>3003</v>
      </c>
      <c r="L624" s="132">
        <v>750</v>
      </c>
      <c r="M624" s="132" t="s">
        <v>3002</v>
      </c>
      <c r="N624" s="132">
        <v>729</v>
      </c>
      <c r="O624" s="134" t="s">
        <v>3001</v>
      </c>
      <c r="P624" s="134" t="s">
        <v>3000</v>
      </c>
    </row>
    <row r="625" spans="1:16">
      <c r="A625" s="136">
        <v>433879</v>
      </c>
      <c r="B625" s="135" t="s">
        <v>1652</v>
      </c>
      <c r="C625" s="134">
        <v>219</v>
      </c>
      <c r="D625" s="134">
        <v>507</v>
      </c>
      <c r="E625" s="141">
        <v>484.47945205479499</v>
      </c>
      <c r="F625" s="141">
        <v>4.4419226716381601</v>
      </c>
      <c r="G625" s="134">
        <v>362</v>
      </c>
      <c r="H625" s="141">
        <v>71.400394477317505</v>
      </c>
      <c r="I625" s="134">
        <v>275</v>
      </c>
      <c r="J625" s="141">
        <v>54.240631163708102</v>
      </c>
      <c r="K625" s="132" t="s">
        <v>2999</v>
      </c>
      <c r="L625" s="132">
        <v>528</v>
      </c>
      <c r="M625" s="132" t="s">
        <v>2998</v>
      </c>
      <c r="N625" s="132">
        <v>510</v>
      </c>
      <c r="O625" s="134" t="s">
        <v>2997</v>
      </c>
      <c r="P625" s="134" t="s">
        <v>2996</v>
      </c>
    </row>
    <row r="626" spans="1:16">
      <c r="A626" s="136">
        <v>433881</v>
      </c>
      <c r="B626" s="135" t="s">
        <v>1638</v>
      </c>
      <c r="C626" s="134">
        <v>236</v>
      </c>
      <c r="D626" s="134">
        <v>1506</v>
      </c>
      <c r="E626" s="141">
        <v>1290.1779661016899</v>
      </c>
      <c r="F626" s="141">
        <v>14.330812343845</v>
      </c>
      <c r="G626" s="134">
        <v>974</v>
      </c>
      <c r="H626" s="141">
        <v>64.674634794156702</v>
      </c>
      <c r="I626" s="134">
        <v>829</v>
      </c>
      <c r="J626" s="141">
        <v>55.046480743691902</v>
      </c>
      <c r="K626" s="132" t="s">
        <v>2995</v>
      </c>
      <c r="L626" s="132">
        <v>1515</v>
      </c>
      <c r="M626" s="132" t="s">
        <v>2994</v>
      </c>
      <c r="N626" s="132">
        <v>900</v>
      </c>
      <c r="O626" s="134" t="s">
        <v>2993</v>
      </c>
      <c r="P626" s="134" t="s">
        <v>2992</v>
      </c>
    </row>
    <row r="627" spans="1:16" s="142" customFormat="1" ht="35" customHeight="1">
      <c r="A627" s="146" t="s">
        <v>2991</v>
      </c>
      <c r="B627" s="147" t="s">
        <v>2050</v>
      </c>
      <c r="C627" s="142">
        <v>223</v>
      </c>
      <c r="D627" s="142">
        <v>621</v>
      </c>
      <c r="E627" s="144">
        <v>610.37219730941695</v>
      </c>
      <c r="F627" s="144">
        <v>1.7114013994497499</v>
      </c>
      <c r="G627" s="142">
        <v>479</v>
      </c>
      <c r="H627" s="144">
        <v>77.133655394524993</v>
      </c>
      <c r="I627" s="142">
        <v>399</v>
      </c>
      <c r="J627" s="144">
        <v>64.251207729468604</v>
      </c>
      <c r="K627" s="143" t="s">
        <v>2990</v>
      </c>
      <c r="L627" s="143">
        <v>678</v>
      </c>
      <c r="M627" s="143" t="s">
        <v>2989</v>
      </c>
      <c r="N627" s="143">
        <v>660</v>
      </c>
      <c r="O627" s="142" t="s">
        <v>2988</v>
      </c>
      <c r="P627" s="142" t="s">
        <v>2987</v>
      </c>
    </row>
    <row r="628" spans="1:16">
      <c r="A628" s="136">
        <v>433899</v>
      </c>
      <c r="B628" s="135" t="s">
        <v>1627</v>
      </c>
      <c r="C628" s="134">
        <v>231</v>
      </c>
      <c r="D628" s="134">
        <v>1317</v>
      </c>
      <c r="E628" s="141">
        <v>1222.6363636363601</v>
      </c>
      <c r="F628" s="141">
        <v>7.1650445226755002</v>
      </c>
      <c r="G628" s="134">
        <v>787</v>
      </c>
      <c r="H628" s="141">
        <v>59.757023538344697</v>
      </c>
      <c r="I628" s="134">
        <v>688</v>
      </c>
      <c r="J628" s="141">
        <v>52.2399392558846</v>
      </c>
      <c r="K628" s="132" t="s">
        <v>2986</v>
      </c>
      <c r="L628" s="132">
        <v>1329</v>
      </c>
      <c r="M628" s="132" t="s">
        <v>2985</v>
      </c>
      <c r="N628" s="132">
        <v>1329</v>
      </c>
      <c r="O628" s="134" t="s">
        <v>2984</v>
      </c>
      <c r="P628" s="134" t="s">
        <v>2983</v>
      </c>
    </row>
    <row r="629" spans="1:16">
      <c r="A629" s="136">
        <v>433905</v>
      </c>
      <c r="B629" s="135" t="s">
        <v>1627</v>
      </c>
      <c r="C629" s="134">
        <v>223</v>
      </c>
      <c r="D629" s="134">
        <v>1698</v>
      </c>
      <c r="E629" s="141">
        <v>1425.4439461883401</v>
      </c>
      <c r="F629" s="141">
        <v>16.0515932751272</v>
      </c>
      <c r="G629" s="134">
        <v>1191</v>
      </c>
      <c r="H629" s="141">
        <v>70.141342756183704</v>
      </c>
      <c r="I629" s="134">
        <v>961</v>
      </c>
      <c r="J629" s="141">
        <v>56.595995288574798</v>
      </c>
      <c r="K629" s="132" t="s">
        <v>2982</v>
      </c>
      <c r="L629" s="132">
        <v>1881</v>
      </c>
      <c r="M629" s="132" t="s">
        <v>2981</v>
      </c>
      <c r="N629" s="132">
        <v>1758</v>
      </c>
      <c r="O629" s="134" t="s">
        <v>2980</v>
      </c>
      <c r="P629" s="134" t="s">
        <v>2979</v>
      </c>
    </row>
    <row r="630" spans="1:16">
      <c r="A630" s="136">
        <v>433907</v>
      </c>
      <c r="B630" s="135" t="s">
        <v>1652</v>
      </c>
      <c r="C630" s="134">
        <v>233</v>
      </c>
      <c r="D630" s="134">
        <v>591</v>
      </c>
      <c r="E630" s="141">
        <v>560.74248927038605</v>
      </c>
      <c r="F630" s="141">
        <v>5.1197141674473299</v>
      </c>
      <c r="G630" s="134">
        <v>500</v>
      </c>
      <c r="H630" s="141">
        <v>84.602368866328305</v>
      </c>
      <c r="I630" s="134">
        <v>440</v>
      </c>
      <c r="J630" s="141">
        <v>74.450084602368904</v>
      </c>
      <c r="K630" s="132" t="s">
        <v>2978</v>
      </c>
      <c r="L630" s="132">
        <v>801</v>
      </c>
      <c r="M630" s="132" t="s">
        <v>2977</v>
      </c>
      <c r="N630" s="132">
        <v>828</v>
      </c>
      <c r="O630" s="134" t="s">
        <v>2976</v>
      </c>
      <c r="P630" s="134" t="s">
        <v>2975</v>
      </c>
    </row>
    <row r="631" spans="1:16">
      <c r="A631" s="136">
        <v>433909</v>
      </c>
      <c r="B631" s="135" t="s">
        <v>1647</v>
      </c>
      <c r="C631" s="134">
        <v>215</v>
      </c>
      <c r="D631" s="134">
        <v>903</v>
      </c>
      <c r="E631" s="141">
        <v>809.86046511627899</v>
      </c>
      <c r="F631" s="141">
        <v>10.314455690334499</v>
      </c>
      <c r="G631" s="134">
        <v>719</v>
      </c>
      <c r="H631" s="141">
        <v>79.623477297895903</v>
      </c>
      <c r="I631" s="134">
        <v>614</v>
      </c>
      <c r="J631" s="141">
        <v>67.995570321151703</v>
      </c>
      <c r="K631" s="132" t="s">
        <v>2974</v>
      </c>
      <c r="L631" s="132">
        <v>954</v>
      </c>
      <c r="M631" s="132" t="s">
        <v>2973</v>
      </c>
      <c r="N631" s="132">
        <v>915</v>
      </c>
      <c r="O631" s="134" t="s">
        <v>2972</v>
      </c>
      <c r="P631" s="134" t="s">
        <v>2971</v>
      </c>
    </row>
    <row r="632" spans="1:16">
      <c r="A632" s="136">
        <v>433912</v>
      </c>
      <c r="B632" s="135" t="s">
        <v>1652</v>
      </c>
      <c r="C632" s="134">
        <v>200</v>
      </c>
      <c r="D632" s="134">
        <v>402</v>
      </c>
      <c r="E632" s="141">
        <v>335.685</v>
      </c>
      <c r="F632" s="141">
        <v>16.496268656716399</v>
      </c>
      <c r="G632" s="134">
        <v>311</v>
      </c>
      <c r="H632" s="141">
        <v>77.363184079601993</v>
      </c>
      <c r="I632" s="134">
        <v>260</v>
      </c>
      <c r="J632" s="141">
        <v>64.676616915422898</v>
      </c>
      <c r="K632" s="132" t="s">
        <v>2970</v>
      </c>
      <c r="L632" s="132">
        <v>408</v>
      </c>
      <c r="M632" s="132" t="s">
        <v>2969</v>
      </c>
      <c r="N632" s="132">
        <v>414</v>
      </c>
      <c r="O632" s="134" t="s">
        <v>2968</v>
      </c>
      <c r="P632" s="134" t="s">
        <v>2967</v>
      </c>
    </row>
    <row r="633" spans="1:16">
      <c r="A633" s="136">
        <v>433916</v>
      </c>
      <c r="B633" s="135" t="s">
        <v>1638</v>
      </c>
      <c r="C633" s="134">
        <v>231</v>
      </c>
      <c r="D633" s="134">
        <v>1074</v>
      </c>
      <c r="E633" s="141">
        <v>1002.35064935065</v>
      </c>
      <c r="F633" s="141">
        <v>6.6712616991946598</v>
      </c>
      <c r="G633" s="134">
        <v>756</v>
      </c>
      <c r="H633" s="141">
        <v>70.391061452513995</v>
      </c>
      <c r="I633" s="134">
        <v>621</v>
      </c>
      <c r="J633" s="141">
        <v>57.8212290502793</v>
      </c>
      <c r="K633" s="132" t="s">
        <v>2966</v>
      </c>
      <c r="L633" s="132">
        <v>1119</v>
      </c>
      <c r="M633" s="132" t="s">
        <v>2965</v>
      </c>
      <c r="N633" s="132">
        <v>1131</v>
      </c>
      <c r="O633" s="134" t="s">
        <v>2964</v>
      </c>
      <c r="P633" s="134" t="s">
        <v>2963</v>
      </c>
    </row>
    <row r="634" spans="1:16">
      <c r="A634" s="136">
        <v>433919</v>
      </c>
      <c r="B634" s="135" t="s">
        <v>1638</v>
      </c>
      <c r="C634" s="134">
        <v>224</v>
      </c>
      <c r="D634" s="134">
        <v>1080</v>
      </c>
      <c r="E634" s="141">
        <v>967.982142857143</v>
      </c>
      <c r="F634" s="141">
        <v>10.3720238095238</v>
      </c>
      <c r="G634" s="134">
        <v>732</v>
      </c>
      <c r="H634" s="141">
        <v>67.7777777777778</v>
      </c>
      <c r="I634" s="134">
        <v>567</v>
      </c>
      <c r="J634" s="141">
        <v>52.5</v>
      </c>
      <c r="K634" s="132" t="s">
        <v>2962</v>
      </c>
      <c r="L634" s="132">
        <v>1110</v>
      </c>
      <c r="M634" s="132" t="s">
        <v>2961</v>
      </c>
      <c r="N634" s="132">
        <v>1074</v>
      </c>
      <c r="O634" s="134" t="s">
        <v>2960</v>
      </c>
      <c r="P634" s="134" t="s">
        <v>2959</v>
      </c>
    </row>
    <row r="635" spans="1:16">
      <c r="A635" s="136">
        <v>433921</v>
      </c>
      <c r="B635" s="135" t="s">
        <v>1652</v>
      </c>
      <c r="C635" s="134">
        <v>215</v>
      </c>
      <c r="D635" s="134">
        <v>333</v>
      </c>
      <c r="E635" s="141">
        <v>326.88837209302301</v>
      </c>
      <c r="F635" s="141">
        <v>1.8353236957888099</v>
      </c>
      <c r="G635" s="134">
        <v>190</v>
      </c>
      <c r="H635" s="141">
        <v>57.057057057057101</v>
      </c>
      <c r="I635" s="134">
        <v>169</v>
      </c>
      <c r="J635" s="141">
        <v>50.750750750750797</v>
      </c>
      <c r="K635" s="132" t="s">
        <v>2958</v>
      </c>
      <c r="L635" s="132">
        <v>561</v>
      </c>
      <c r="M635" s="132" t="s">
        <v>2957</v>
      </c>
      <c r="N635" s="132">
        <v>645</v>
      </c>
      <c r="O635" s="134" t="s">
        <v>2956</v>
      </c>
      <c r="P635" s="134" t="s">
        <v>2955</v>
      </c>
    </row>
    <row r="636" spans="1:16">
      <c r="A636" s="136">
        <v>433931</v>
      </c>
      <c r="B636" s="135" t="s">
        <v>1638</v>
      </c>
      <c r="C636" s="134">
        <v>228</v>
      </c>
      <c r="D636" s="134">
        <v>987</v>
      </c>
      <c r="E636" s="141">
        <v>940.77631578947398</v>
      </c>
      <c r="F636" s="141">
        <v>4.6832506798912199</v>
      </c>
      <c r="G636" s="134">
        <v>705</v>
      </c>
      <c r="H636" s="141">
        <v>71.428571428571402</v>
      </c>
      <c r="I636" s="134">
        <v>608</v>
      </c>
      <c r="J636" s="141">
        <v>61.600810536980802</v>
      </c>
      <c r="K636" s="132" t="s">
        <v>2954</v>
      </c>
      <c r="L636" s="132">
        <v>1002</v>
      </c>
      <c r="M636" s="132" t="s">
        <v>2953</v>
      </c>
      <c r="N636" s="132">
        <v>1761</v>
      </c>
      <c r="O636" s="134" t="s">
        <v>2952</v>
      </c>
      <c r="P636" s="134" t="s">
        <v>2951</v>
      </c>
    </row>
    <row r="637" spans="1:16">
      <c r="A637" s="136">
        <v>433934</v>
      </c>
      <c r="B637" s="135" t="s">
        <v>1647</v>
      </c>
      <c r="C637" s="134">
        <v>232</v>
      </c>
      <c r="D637" s="134">
        <v>672</v>
      </c>
      <c r="E637" s="141">
        <v>653.10775862068999</v>
      </c>
      <c r="F637" s="141">
        <v>2.81134544334975</v>
      </c>
      <c r="G637" s="134">
        <v>475</v>
      </c>
      <c r="H637" s="141">
        <v>70.684523809523796</v>
      </c>
      <c r="I637" s="134">
        <v>419</v>
      </c>
      <c r="J637" s="141">
        <v>62.351190476190503</v>
      </c>
      <c r="K637" s="132" t="s">
        <v>2950</v>
      </c>
      <c r="L637" s="132">
        <v>714</v>
      </c>
      <c r="M637" s="132" t="s">
        <v>2949</v>
      </c>
      <c r="N637" s="132">
        <v>495</v>
      </c>
      <c r="O637" s="134" t="s">
        <v>2948</v>
      </c>
      <c r="P637" s="134" t="s">
        <v>2947</v>
      </c>
    </row>
    <row r="638" spans="1:16">
      <c r="A638" s="136">
        <v>433935</v>
      </c>
      <c r="B638" s="135" t="s">
        <v>1638</v>
      </c>
      <c r="C638" s="134">
        <v>229</v>
      </c>
      <c r="D638" s="134">
        <v>1002</v>
      </c>
      <c r="E638" s="141">
        <v>931.25764192139695</v>
      </c>
      <c r="F638" s="141">
        <v>7.06011557670685</v>
      </c>
      <c r="G638" s="134">
        <v>702</v>
      </c>
      <c r="H638" s="141">
        <v>70.059880239520993</v>
      </c>
      <c r="I638" s="134">
        <v>516</v>
      </c>
      <c r="J638" s="141">
        <v>51.497005988024</v>
      </c>
      <c r="K638" s="132" t="s">
        <v>2946</v>
      </c>
      <c r="L638" s="132">
        <v>1020</v>
      </c>
      <c r="M638" s="132" t="s">
        <v>2945</v>
      </c>
      <c r="N638" s="132">
        <v>1020</v>
      </c>
      <c r="O638" s="134" t="s">
        <v>2944</v>
      </c>
      <c r="P638" s="134" t="s">
        <v>2943</v>
      </c>
    </row>
    <row r="639" spans="1:16">
      <c r="A639" s="136">
        <v>433944</v>
      </c>
      <c r="B639" s="135" t="s">
        <v>1647</v>
      </c>
      <c r="C639" s="134">
        <v>229</v>
      </c>
      <c r="D639" s="134">
        <v>804</v>
      </c>
      <c r="E639" s="141">
        <v>765.32751091703096</v>
      </c>
      <c r="F639" s="141">
        <v>4.8100110799713196</v>
      </c>
      <c r="G639" s="134">
        <v>565</v>
      </c>
      <c r="H639" s="141">
        <v>70.273631840796</v>
      </c>
      <c r="I639" s="134">
        <v>475</v>
      </c>
      <c r="J639" s="141">
        <v>59.079601990049703</v>
      </c>
      <c r="K639" s="132" t="s">
        <v>2942</v>
      </c>
      <c r="L639" s="132">
        <v>942</v>
      </c>
      <c r="M639" s="132" t="s">
        <v>2941</v>
      </c>
      <c r="N639" s="132">
        <v>927</v>
      </c>
      <c r="O639" s="134" t="s">
        <v>2940</v>
      </c>
      <c r="P639" s="134" t="s">
        <v>2939</v>
      </c>
    </row>
    <row r="640" spans="1:16">
      <c r="A640" s="136">
        <v>433946</v>
      </c>
      <c r="B640" s="135" t="s">
        <v>1652</v>
      </c>
      <c r="C640" s="134">
        <v>231</v>
      </c>
      <c r="D640" s="134">
        <v>525</v>
      </c>
      <c r="E640" s="141">
        <v>500.07792207792198</v>
      </c>
      <c r="F640" s="141">
        <v>4.7470624613481798</v>
      </c>
      <c r="G640" s="134">
        <v>371</v>
      </c>
      <c r="H640" s="141">
        <v>70.6666666666667</v>
      </c>
      <c r="I640" s="134">
        <v>338</v>
      </c>
      <c r="J640" s="141">
        <v>64.380952380952394</v>
      </c>
      <c r="K640" s="132" t="s">
        <v>2938</v>
      </c>
      <c r="L640" s="132">
        <v>543</v>
      </c>
      <c r="M640" s="132" t="s">
        <v>2937</v>
      </c>
      <c r="N640" s="132">
        <v>582</v>
      </c>
      <c r="O640" s="134" t="s">
        <v>2936</v>
      </c>
      <c r="P640" s="134" t="s">
        <v>2935</v>
      </c>
    </row>
    <row r="641" spans="1:16">
      <c r="A641" s="136">
        <v>433949</v>
      </c>
      <c r="B641" s="135" t="s">
        <v>1652</v>
      </c>
      <c r="C641" s="134">
        <v>214</v>
      </c>
      <c r="D641" s="134">
        <v>306</v>
      </c>
      <c r="E641" s="141">
        <v>299.45327102803702</v>
      </c>
      <c r="F641" s="141">
        <v>2.1394539124060801</v>
      </c>
      <c r="G641" s="134">
        <v>209</v>
      </c>
      <c r="H641" s="141">
        <v>68.300653594771205</v>
      </c>
      <c r="I641" s="134">
        <v>190</v>
      </c>
      <c r="J641" s="141">
        <v>62.091503267973899</v>
      </c>
      <c r="K641" s="132" t="s">
        <v>2934</v>
      </c>
      <c r="L641" s="132">
        <v>615</v>
      </c>
      <c r="M641" s="132" t="s">
        <v>2933</v>
      </c>
      <c r="N641" s="132">
        <v>579</v>
      </c>
      <c r="O641" s="134" t="s">
        <v>2932</v>
      </c>
      <c r="P641" s="134" t="s">
        <v>2931</v>
      </c>
    </row>
    <row r="642" spans="1:16">
      <c r="A642" s="136">
        <v>433951</v>
      </c>
      <c r="B642" s="135" t="s">
        <v>1627</v>
      </c>
      <c r="C642" s="134">
        <v>240</v>
      </c>
      <c r="D642" s="134">
        <v>1518</v>
      </c>
      <c r="E642" s="141">
        <v>1336.6</v>
      </c>
      <c r="F642" s="141">
        <v>11.9499341238472</v>
      </c>
      <c r="G642" s="134">
        <v>1105</v>
      </c>
      <c r="H642" s="141">
        <v>72.793148880105406</v>
      </c>
      <c r="I642" s="134">
        <v>959</v>
      </c>
      <c r="J642" s="141">
        <v>63.1752305665349</v>
      </c>
      <c r="K642" s="132" t="s">
        <v>2930</v>
      </c>
      <c r="L642" s="132">
        <v>1626</v>
      </c>
      <c r="M642" s="132" t="s">
        <v>2929</v>
      </c>
      <c r="N642" s="132">
        <v>1623</v>
      </c>
      <c r="O642" s="134" t="s">
        <v>2928</v>
      </c>
      <c r="P642" s="134" t="s">
        <v>2927</v>
      </c>
    </row>
    <row r="643" spans="1:16">
      <c r="A643" s="136">
        <v>433955</v>
      </c>
      <c r="B643" s="135" t="s">
        <v>1652</v>
      </c>
      <c r="C643" s="134">
        <v>164</v>
      </c>
      <c r="D643" s="134">
        <v>321</v>
      </c>
      <c r="E643" s="141">
        <v>319.68292682926801</v>
      </c>
      <c r="F643" s="141">
        <v>0.41030316845224502</v>
      </c>
      <c r="G643" s="134">
        <v>187</v>
      </c>
      <c r="H643" s="141">
        <v>58.255451713395601</v>
      </c>
      <c r="I643" s="134">
        <v>163</v>
      </c>
      <c r="J643" s="141">
        <v>50.778816199376898</v>
      </c>
      <c r="K643" s="132" t="s">
        <v>2926</v>
      </c>
      <c r="L643" s="132">
        <v>522</v>
      </c>
      <c r="M643" s="132" t="s">
        <v>2925</v>
      </c>
      <c r="N643" s="132">
        <v>492</v>
      </c>
      <c r="O643" s="134" t="s">
        <v>2924</v>
      </c>
      <c r="P643" s="134" t="s">
        <v>2923</v>
      </c>
    </row>
    <row r="644" spans="1:16">
      <c r="A644" s="136">
        <v>433960</v>
      </c>
      <c r="B644" s="135" t="s">
        <v>1647</v>
      </c>
      <c r="C644" s="134">
        <v>231</v>
      </c>
      <c r="D644" s="134">
        <v>714</v>
      </c>
      <c r="E644" s="141">
        <v>666.22077922077904</v>
      </c>
      <c r="F644" s="141">
        <v>6.6917676161373603</v>
      </c>
      <c r="G644" s="134">
        <v>547</v>
      </c>
      <c r="H644" s="141">
        <v>76.6106442577031</v>
      </c>
      <c r="I644" s="134">
        <v>480</v>
      </c>
      <c r="J644" s="141">
        <v>67.226890756302495</v>
      </c>
      <c r="K644" s="132" t="s">
        <v>2922</v>
      </c>
      <c r="L644" s="132">
        <v>708</v>
      </c>
      <c r="M644" s="132" t="s">
        <v>2921</v>
      </c>
      <c r="N644" s="132">
        <v>732</v>
      </c>
      <c r="O644" s="134" t="s">
        <v>2920</v>
      </c>
      <c r="P644" s="134" t="s">
        <v>2919</v>
      </c>
    </row>
    <row r="645" spans="1:16">
      <c r="A645" s="136">
        <v>433963</v>
      </c>
      <c r="B645" s="135" t="s">
        <v>1652</v>
      </c>
      <c r="C645" s="134">
        <v>232</v>
      </c>
      <c r="D645" s="134">
        <v>555</v>
      </c>
      <c r="E645" s="141">
        <v>547.5</v>
      </c>
      <c r="F645" s="141">
        <v>1.35135135135135</v>
      </c>
      <c r="G645" s="134">
        <v>361</v>
      </c>
      <c r="H645" s="141">
        <v>65.045045045045001</v>
      </c>
      <c r="I645" s="134">
        <v>303</v>
      </c>
      <c r="J645" s="141">
        <v>54.594594594594597</v>
      </c>
      <c r="K645" s="132" t="s">
        <v>2918</v>
      </c>
      <c r="L645" s="132">
        <v>627</v>
      </c>
      <c r="M645" s="132" t="s">
        <v>2917</v>
      </c>
      <c r="N645" s="132">
        <v>627</v>
      </c>
      <c r="O645" s="134" t="s">
        <v>2916</v>
      </c>
      <c r="P645" s="134" t="s">
        <v>2915</v>
      </c>
    </row>
    <row r="646" spans="1:16">
      <c r="A646" s="136">
        <v>433967</v>
      </c>
      <c r="B646" s="135" t="s">
        <v>1652</v>
      </c>
      <c r="C646" s="134">
        <v>130</v>
      </c>
      <c r="D646" s="134">
        <v>1160</v>
      </c>
      <c r="E646" s="141">
        <v>759.03076923076901</v>
      </c>
      <c r="F646" s="141">
        <v>34.566312997347502</v>
      </c>
      <c r="G646" s="134">
        <v>1034</v>
      </c>
      <c r="H646" s="141">
        <v>89.137931034482705</v>
      </c>
      <c r="I646" s="134">
        <v>911</v>
      </c>
      <c r="J646" s="141">
        <v>78.534482758620697</v>
      </c>
      <c r="K646" s="132" t="s">
        <v>2914</v>
      </c>
      <c r="L646" s="132">
        <v>1572</v>
      </c>
      <c r="M646" s="132" t="s">
        <v>2913</v>
      </c>
      <c r="N646" s="132">
        <v>1413</v>
      </c>
      <c r="O646" s="134" t="s">
        <v>2912</v>
      </c>
      <c r="P646" s="134" t="s">
        <v>2911</v>
      </c>
    </row>
    <row r="647" spans="1:16">
      <c r="A647" s="136">
        <v>433968</v>
      </c>
      <c r="B647" s="135" t="s">
        <v>1652</v>
      </c>
      <c r="C647" s="134">
        <v>210</v>
      </c>
      <c r="D647" s="134">
        <v>660</v>
      </c>
      <c r="E647" s="141">
        <v>576.81428571428603</v>
      </c>
      <c r="F647" s="141">
        <v>12.603896103896099</v>
      </c>
      <c r="G647" s="134">
        <v>500</v>
      </c>
      <c r="H647" s="141">
        <v>75.757575757575793</v>
      </c>
      <c r="I647" s="134">
        <v>428</v>
      </c>
      <c r="J647" s="141">
        <v>64.848484848484802</v>
      </c>
      <c r="K647" s="132" t="s">
        <v>2910</v>
      </c>
      <c r="L647" s="132">
        <v>813</v>
      </c>
      <c r="M647" s="132" t="s">
        <v>2909</v>
      </c>
      <c r="N647" s="132">
        <v>711</v>
      </c>
      <c r="O647" s="134" t="s">
        <v>2908</v>
      </c>
      <c r="P647" s="134" t="s">
        <v>2907</v>
      </c>
    </row>
    <row r="648" spans="1:16">
      <c r="A648" s="136">
        <v>433969</v>
      </c>
      <c r="B648" s="135" t="s">
        <v>1647</v>
      </c>
      <c r="C648" s="134">
        <v>232</v>
      </c>
      <c r="D648" s="134">
        <v>678</v>
      </c>
      <c r="E648" s="141">
        <v>662.22413793103499</v>
      </c>
      <c r="F648" s="141">
        <v>2.3268233140067101</v>
      </c>
      <c r="G648" s="134">
        <v>426</v>
      </c>
      <c r="H648" s="141">
        <v>62.831858407079601</v>
      </c>
      <c r="I648" s="134">
        <v>365</v>
      </c>
      <c r="J648" s="141">
        <v>53.834808259587</v>
      </c>
      <c r="K648" s="132" t="s">
        <v>2906</v>
      </c>
      <c r="L648" s="132">
        <v>699</v>
      </c>
      <c r="M648" s="132" t="s">
        <v>2905</v>
      </c>
      <c r="N648" s="132">
        <v>702</v>
      </c>
      <c r="O648" s="134" t="s">
        <v>2904</v>
      </c>
      <c r="P648" s="134" t="s">
        <v>2903</v>
      </c>
    </row>
    <row r="649" spans="1:16">
      <c r="A649" s="136">
        <v>433973</v>
      </c>
      <c r="B649" s="135" t="s">
        <v>1652</v>
      </c>
      <c r="C649" s="134">
        <v>231</v>
      </c>
      <c r="D649" s="134">
        <v>651</v>
      </c>
      <c r="E649" s="141">
        <v>594.87012987012997</v>
      </c>
      <c r="F649" s="141">
        <v>8.6220998663395001</v>
      </c>
      <c r="G649" s="134">
        <v>504</v>
      </c>
      <c r="H649" s="141">
        <v>77.419354838709694</v>
      </c>
      <c r="I649" s="134">
        <v>441</v>
      </c>
      <c r="J649" s="141">
        <v>67.741935483871003</v>
      </c>
      <c r="K649" s="132" t="s">
        <v>2902</v>
      </c>
      <c r="L649" s="132">
        <v>882</v>
      </c>
      <c r="M649" s="132" t="s">
        <v>2901</v>
      </c>
      <c r="N649" s="132">
        <v>936</v>
      </c>
      <c r="O649" s="134" t="s">
        <v>2900</v>
      </c>
      <c r="P649" s="134" t="s">
        <v>2899</v>
      </c>
    </row>
    <row r="650" spans="1:16">
      <c r="A650" s="136">
        <v>433976</v>
      </c>
      <c r="B650" s="135" t="s">
        <v>1638</v>
      </c>
      <c r="C650" s="134">
        <v>219</v>
      </c>
      <c r="D650" s="134">
        <v>1257</v>
      </c>
      <c r="E650" s="141">
        <v>1070.69863013699</v>
      </c>
      <c r="F650" s="141">
        <v>14.8211113653949</v>
      </c>
      <c r="G650" s="134">
        <v>840</v>
      </c>
      <c r="H650" s="141">
        <v>66.825775656324595</v>
      </c>
      <c r="I650" s="134">
        <v>695</v>
      </c>
      <c r="J650" s="141">
        <v>55.290373906125701</v>
      </c>
      <c r="K650" s="132" t="s">
        <v>2898</v>
      </c>
      <c r="L650" s="132">
        <v>1323</v>
      </c>
      <c r="M650" s="132" t="s">
        <v>2897</v>
      </c>
      <c r="N650" s="132">
        <v>1293</v>
      </c>
      <c r="O650" s="134" t="s">
        <v>2896</v>
      </c>
      <c r="P650" s="134" t="s">
        <v>2895</v>
      </c>
    </row>
    <row r="651" spans="1:16">
      <c r="A651" s="136">
        <v>433981</v>
      </c>
      <c r="B651" s="135" t="s">
        <v>1627</v>
      </c>
      <c r="C651" s="134">
        <v>225</v>
      </c>
      <c r="D651" s="134">
        <v>1551</v>
      </c>
      <c r="E651" s="141">
        <v>1339.54666666667</v>
      </c>
      <c r="F651" s="141">
        <v>13.633354824844201</v>
      </c>
      <c r="G651" s="134">
        <v>1215</v>
      </c>
      <c r="H651" s="141">
        <v>78.336557059961294</v>
      </c>
      <c r="I651" s="134">
        <v>1059</v>
      </c>
      <c r="J651" s="141">
        <v>68.278529980657595</v>
      </c>
      <c r="K651" s="132" t="s">
        <v>2894</v>
      </c>
      <c r="L651" s="132">
        <v>1605</v>
      </c>
      <c r="M651" s="132" t="s">
        <v>2893</v>
      </c>
      <c r="N651" s="132">
        <v>2520</v>
      </c>
      <c r="O651" s="134" t="s">
        <v>2892</v>
      </c>
      <c r="P651" s="134" t="s">
        <v>2891</v>
      </c>
    </row>
    <row r="652" spans="1:16">
      <c r="A652" s="136">
        <v>433982</v>
      </c>
      <c r="B652" s="135" t="s">
        <v>1647</v>
      </c>
      <c r="C652" s="134">
        <v>219</v>
      </c>
      <c r="D652" s="134">
        <v>771</v>
      </c>
      <c r="E652" s="141">
        <v>695.16438356164394</v>
      </c>
      <c r="F652" s="141">
        <v>9.8360073201499603</v>
      </c>
      <c r="G652" s="134">
        <v>525</v>
      </c>
      <c r="H652" s="141">
        <v>68.093385214007796</v>
      </c>
      <c r="I652" s="134">
        <v>428</v>
      </c>
      <c r="J652" s="141">
        <v>55.512321660181598</v>
      </c>
      <c r="K652" s="132" t="s">
        <v>2890</v>
      </c>
      <c r="L652" s="132">
        <v>876</v>
      </c>
      <c r="M652" s="132" t="s">
        <v>2889</v>
      </c>
      <c r="N652" s="132">
        <v>888</v>
      </c>
      <c r="O652" s="134" t="s">
        <v>2888</v>
      </c>
      <c r="P652" s="134" t="s">
        <v>2887</v>
      </c>
    </row>
    <row r="653" spans="1:16">
      <c r="A653" s="136">
        <v>433984</v>
      </c>
      <c r="B653" s="135" t="s">
        <v>1627</v>
      </c>
      <c r="C653" s="134">
        <v>220</v>
      </c>
      <c r="D653" s="134">
        <v>1356</v>
      </c>
      <c r="E653" s="141">
        <v>1194.4363636363601</v>
      </c>
      <c r="F653" s="141">
        <v>11.914722445695901</v>
      </c>
      <c r="G653" s="134">
        <v>955</v>
      </c>
      <c r="H653" s="141">
        <v>70.4277286135693</v>
      </c>
      <c r="I653" s="134">
        <v>812</v>
      </c>
      <c r="J653" s="141">
        <v>59.882005899705</v>
      </c>
      <c r="K653" s="132" t="s">
        <v>2886</v>
      </c>
      <c r="L653" s="132">
        <v>1515</v>
      </c>
      <c r="M653" s="132" t="s">
        <v>2885</v>
      </c>
      <c r="N653" s="132">
        <v>2511</v>
      </c>
      <c r="O653" s="134" t="s">
        <v>2884</v>
      </c>
      <c r="P653" s="134" t="s">
        <v>2883</v>
      </c>
    </row>
    <row r="654" spans="1:16">
      <c r="A654" s="136">
        <v>433994</v>
      </c>
      <c r="B654" s="135" t="s">
        <v>1638</v>
      </c>
      <c r="C654" s="134">
        <v>224</v>
      </c>
      <c r="D654" s="134">
        <v>1403</v>
      </c>
      <c r="E654" s="141">
        <v>1145.7991071428601</v>
      </c>
      <c r="F654" s="141">
        <v>18.332209041849101</v>
      </c>
      <c r="G654" s="134">
        <v>1197</v>
      </c>
      <c r="H654" s="141">
        <v>85.317177476835397</v>
      </c>
      <c r="I654" s="134">
        <v>1080</v>
      </c>
      <c r="J654" s="141">
        <v>76.977904490377796</v>
      </c>
      <c r="K654" s="132" t="s">
        <v>2882</v>
      </c>
      <c r="L654" s="132">
        <v>1629</v>
      </c>
      <c r="M654" s="132" t="s">
        <v>2881</v>
      </c>
      <c r="N654" s="132">
        <v>1932</v>
      </c>
      <c r="O654" s="134" t="s">
        <v>2880</v>
      </c>
      <c r="P654" s="134" t="s">
        <v>2879</v>
      </c>
    </row>
    <row r="655" spans="1:16">
      <c r="A655" s="136">
        <v>433995</v>
      </c>
      <c r="B655" s="135" t="s">
        <v>1652</v>
      </c>
      <c r="C655" s="134">
        <v>217</v>
      </c>
      <c r="D655" s="134">
        <v>843</v>
      </c>
      <c r="E655" s="141">
        <v>704.820276497696</v>
      </c>
      <c r="F655" s="141">
        <v>16.391426275480899</v>
      </c>
      <c r="G655" s="134">
        <v>607</v>
      </c>
      <c r="H655" s="141">
        <v>72.004744958481595</v>
      </c>
      <c r="I655" s="134">
        <v>522</v>
      </c>
      <c r="J655" s="141">
        <v>61.921708185053397</v>
      </c>
      <c r="K655" s="132" t="s">
        <v>2878</v>
      </c>
      <c r="L655" s="132">
        <v>972</v>
      </c>
      <c r="M655" s="132" t="s">
        <v>2877</v>
      </c>
      <c r="N655" s="132">
        <v>984</v>
      </c>
      <c r="O655" s="134" t="s">
        <v>2876</v>
      </c>
      <c r="P655" s="134" t="s">
        <v>2875</v>
      </c>
    </row>
    <row r="656" spans="1:16">
      <c r="A656" s="136">
        <v>433996</v>
      </c>
      <c r="B656" s="135" t="s">
        <v>1647</v>
      </c>
      <c r="C656" s="134">
        <v>230</v>
      </c>
      <c r="D656" s="134">
        <v>798</v>
      </c>
      <c r="E656" s="141">
        <v>764.53043478260895</v>
      </c>
      <c r="F656" s="141">
        <v>4.1941811049362503</v>
      </c>
      <c r="G656" s="134">
        <v>544</v>
      </c>
      <c r="H656" s="141">
        <v>68.1704260651629</v>
      </c>
      <c r="I656" s="134">
        <v>474</v>
      </c>
      <c r="J656" s="141">
        <v>59.398496240601503</v>
      </c>
      <c r="K656" s="132" t="s">
        <v>2874</v>
      </c>
      <c r="L656" s="132">
        <v>945</v>
      </c>
      <c r="M656" s="132" t="s">
        <v>2873</v>
      </c>
      <c r="N656" s="132">
        <v>1017</v>
      </c>
      <c r="O656" s="134" t="s">
        <v>2872</v>
      </c>
      <c r="P656" s="134" t="s">
        <v>2871</v>
      </c>
    </row>
    <row r="657" spans="1:16">
      <c r="A657" s="136">
        <v>434002</v>
      </c>
      <c r="B657" s="135" t="s">
        <v>2681</v>
      </c>
      <c r="C657" s="134">
        <v>213</v>
      </c>
      <c r="D657" s="134">
        <v>1500</v>
      </c>
      <c r="E657" s="141">
        <v>1119.53051643192</v>
      </c>
      <c r="F657" s="141">
        <v>25.3646322378717</v>
      </c>
      <c r="G657" s="134">
        <v>927</v>
      </c>
      <c r="H657" s="141">
        <v>61.8</v>
      </c>
      <c r="I657" s="134">
        <v>761</v>
      </c>
      <c r="J657" s="141">
        <v>50.733333333333299</v>
      </c>
      <c r="K657" s="132" t="s">
        <v>2870</v>
      </c>
      <c r="L657" s="132">
        <v>1731</v>
      </c>
      <c r="M657" s="132" t="s">
        <v>2869</v>
      </c>
      <c r="N657" s="132">
        <v>1719</v>
      </c>
      <c r="O657" s="134" t="s">
        <v>2868</v>
      </c>
      <c r="P657" s="134" t="s">
        <v>2867</v>
      </c>
    </row>
    <row r="658" spans="1:16">
      <c r="A658" s="136">
        <v>434003</v>
      </c>
      <c r="B658" s="135" t="s">
        <v>2461</v>
      </c>
      <c r="C658" s="134">
        <v>232</v>
      </c>
      <c r="D658" s="134">
        <v>1104</v>
      </c>
      <c r="E658" s="141">
        <v>1044.1551724137901</v>
      </c>
      <c r="F658" s="141">
        <v>5.4207271364317799</v>
      </c>
      <c r="G658" s="134">
        <v>714</v>
      </c>
      <c r="H658" s="141">
        <v>64.673913043478294</v>
      </c>
      <c r="I658" s="134">
        <v>608</v>
      </c>
      <c r="J658" s="141">
        <v>55.072463768115902</v>
      </c>
      <c r="K658" s="132" t="s">
        <v>2866</v>
      </c>
      <c r="L658" s="132">
        <v>1206</v>
      </c>
      <c r="M658" s="132" t="s">
        <v>2865</v>
      </c>
      <c r="N658" s="132">
        <v>1278</v>
      </c>
      <c r="O658" s="134" t="s">
        <v>2864</v>
      </c>
      <c r="P658" s="134" t="s">
        <v>2863</v>
      </c>
    </row>
    <row r="659" spans="1:16">
      <c r="A659" s="136">
        <v>434004</v>
      </c>
      <c r="B659" s="135" t="s">
        <v>2485</v>
      </c>
      <c r="C659" s="134">
        <v>235</v>
      </c>
      <c r="D659" s="134">
        <v>1059</v>
      </c>
      <c r="E659" s="141">
        <v>921.24255319148904</v>
      </c>
      <c r="F659" s="141">
        <v>13.008257489000099</v>
      </c>
      <c r="G659" s="134">
        <v>851</v>
      </c>
      <c r="H659" s="141">
        <v>80.358829084041503</v>
      </c>
      <c r="I659" s="134">
        <v>779</v>
      </c>
      <c r="J659" s="141">
        <v>73.559962228517506</v>
      </c>
      <c r="K659" s="132" t="s">
        <v>2862</v>
      </c>
      <c r="L659" s="132">
        <v>1212</v>
      </c>
      <c r="M659" s="132" t="s">
        <v>2861</v>
      </c>
      <c r="N659" s="132">
        <v>1281</v>
      </c>
      <c r="O659" s="134" t="s">
        <v>2860</v>
      </c>
      <c r="P659" s="134" t="s">
        <v>2859</v>
      </c>
    </row>
    <row r="660" spans="1:16">
      <c r="A660" s="136">
        <v>434005</v>
      </c>
      <c r="B660" s="135" t="s">
        <v>1647</v>
      </c>
      <c r="C660" s="134">
        <v>228</v>
      </c>
      <c r="D660" s="134">
        <v>1317</v>
      </c>
      <c r="E660" s="141">
        <v>975.11842105263202</v>
      </c>
      <c r="F660" s="141">
        <v>25.959117611797101</v>
      </c>
      <c r="G660" s="134">
        <v>1056</v>
      </c>
      <c r="H660" s="141">
        <v>80.182232346241406</v>
      </c>
      <c r="I660" s="134">
        <v>913</v>
      </c>
      <c r="J660" s="141">
        <v>69.324221716021299</v>
      </c>
      <c r="K660" s="132" t="s">
        <v>2858</v>
      </c>
      <c r="L660" s="132">
        <v>1596</v>
      </c>
      <c r="M660" s="132" t="s">
        <v>2857</v>
      </c>
      <c r="N660" s="132">
        <v>1491</v>
      </c>
      <c r="O660" s="134" t="s">
        <v>2856</v>
      </c>
      <c r="P660" s="134" t="s">
        <v>2855</v>
      </c>
    </row>
    <row r="661" spans="1:16">
      <c r="A661" s="136">
        <v>434015</v>
      </c>
      <c r="B661" s="135" t="s">
        <v>2461</v>
      </c>
      <c r="C661" s="134">
        <v>226</v>
      </c>
      <c r="D661" s="134">
        <v>1692</v>
      </c>
      <c r="E661" s="141">
        <v>1480.6327433628301</v>
      </c>
      <c r="F661" s="141">
        <v>12.492154647586799</v>
      </c>
      <c r="G661" s="134">
        <v>1255</v>
      </c>
      <c r="H661" s="141">
        <v>74.172576832151293</v>
      </c>
      <c r="I661" s="134">
        <v>1084</v>
      </c>
      <c r="J661" s="141">
        <v>64.066193853427905</v>
      </c>
      <c r="K661" s="132" t="s">
        <v>2854</v>
      </c>
      <c r="L661" s="132">
        <v>1710</v>
      </c>
      <c r="M661" s="132" t="s">
        <v>2853</v>
      </c>
      <c r="N661" s="132">
        <v>3927</v>
      </c>
      <c r="O661" s="134" t="s">
        <v>2852</v>
      </c>
      <c r="P661" s="134" t="s">
        <v>2851</v>
      </c>
    </row>
    <row r="662" spans="1:16">
      <c r="A662" s="136">
        <v>434023</v>
      </c>
      <c r="B662" s="135" t="s">
        <v>2490</v>
      </c>
      <c r="C662" s="134">
        <v>213</v>
      </c>
      <c r="D662" s="134">
        <v>681</v>
      </c>
      <c r="E662" s="141">
        <v>602.76056338028195</v>
      </c>
      <c r="F662" s="141">
        <v>11.4889040557589</v>
      </c>
      <c r="G662" s="134">
        <v>551</v>
      </c>
      <c r="H662" s="141">
        <v>80.910425844346506</v>
      </c>
      <c r="I662" s="134">
        <v>463</v>
      </c>
      <c r="J662" s="141">
        <v>67.988252569750401</v>
      </c>
      <c r="K662" s="132" t="s">
        <v>2850</v>
      </c>
      <c r="L662" s="132">
        <v>723</v>
      </c>
      <c r="M662" s="132" t="s">
        <v>2849</v>
      </c>
      <c r="N662" s="132">
        <v>693</v>
      </c>
      <c r="O662" s="134" t="s">
        <v>2848</v>
      </c>
      <c r="P662" s="134" t="s">
        <v>2847</v>
      </c>
    </row>
    <row r="663" spans="1:16">
      <c r="A663" s="136">
        <v>434025</v>
      </c>
      <c r="B663" s="135" t="s">
        <v>2475</v>
      </c>
      <c r="C663" s="134">
        <v>143</v>
      </c>
      <c r="D663" s="134">
        <v>672</v>
      </c>
      <c r="E663" s="141">
        <v>592.44755244755197</v>
      </c>
      <c r="F663" s="141">
        <v>11.838161838161801</v>
      </c>
      <c r="G663" s="134">
        <v>455</v>
      </c>
      <c r="H663" s="141">
        <v>67.7083333333333</v>
      </c>
      <c r="I663" s="134">
        <v>382</v>
      </c>
      <c r="J663" s="141">
        <v>56.845238095238102</v>
      </c>
      <c r="K663" s="132" t="s">
        <v>2846</v>
      </c>
      <c r="L663" s="132">
        <v>675</v>
      </c>
      <c r="M663" s="132" t="s">
        <v>2845</v>
      </c>
      <c r="N663" s="132">
        <v>1086</v>
      </c>
      <c r="O663" s="134" t="s">
        <v>2844</v>
      </c>
      <c r="P663" s="134" t="s">
        <v>2843</v>
      </c>
    </row>
    <row r="664" spans="1:16">
      <c r="A664" s="136">
        <v>434031</v>
      </c>
      <c r="B664" s="135" t="s">
        <v>2475</v>
      </c>
      <c r="C664" s="134">
        <v>150</v>
      </c>
      <c r="D664" s="134">
        <v>1083</v>
      </c>
      <c r="E664" s="141">
        <v>860.24</v>
      </c>
      <c r="F664" s="141">
        <v>20.568790397045198</v>
      </c>
      <c r="G664" s="134">
        <v>759</v>
      </c>
      <c r="H664" s="141">
        <v>70.083102493074804</v>
      </c>
      <c r="I664" s="134">
        <v>649</v>
      </c>
      <c r="J664" s="141">
        <v>59.926131117266898</v>
      </c>
      <c r="K664" s="132" t="s">
        <v>2842</v>
      </c>
      <c r="L664" s="132">
        <v>1110</v>
      </c>
      <c r="M664" s="132" t="s">
        <v>2841</v>
      </c>
      <c r="N664" s="132">
        <v>3993</v>
      </c>
      <c r="O664" s="134" t="s">
        <v>2840</v>
      </c>
      <c r="P664" s="134" t="s">
        <v>2839</v>
      </c>
    </row>
    <row r="665" spans="1:16">
      <c r="A665" s="136">
        <v>434041</v>
      </c>
      <c r="B665" s="135" t="s">
        <v>2475</v>
      </c>
      <c r="C665" s="134">
        <v>152</v>
      </c>
      <c r="D665" s="134">
        <v>2136</v>
      </c>
      <c r="E665" s="141">
        <v>1533.01973684211</v>
      </c>
      <c r="F665" s="141">
        <v>28.2294130691898</v>
      </c>
      <c r="G665" s="134">
        <v>1456</v>
      </c>
      <c r="H665" s="141">
        <v>68.164794007490599</v>
      </c>
      <c r="I665" s="134">
        <v>1201</v>
      </c>
      <c r="J665" s="141">
        <v>56.226591760299598</v>
      </c>
      <c r="K665" s="132" t="s">
        <v>2838</v>
      </c>
      <c r="L665" s="132">
        <v>2481</v>
      </c>
      <c r="M665" s="132" t="s">
        <v>2837</v>
      </c>
      <c r="N665" s="132">
        <v>2529</v>
      </c>
      <c r="O665" s="134" t="s">
        <v>2836</v>
      </c>
      <c r="P665" s="134" t="s">
        <v>2835</v>
      </c>
    </row>
    <row r="666" spans="1:16">
      <c r="A666" s="136">
        <v>434042</v>
      </c>
      <c r="B666" s="135" t="s">
        <v>2480</v>
      </c>
      <c r="C666" s="134">
        <v>242</v>
      </c>
      <c r="D666" s="134">
        <v>1203</v>
      </c>
      <c r="E666" s="141">
        <v>1077.7190082644599</v>
      </c>
      <c r="F666" s="141">
        <v>10.414047525813601</v>
      </c>
      <c r="G666" s="134">
        <v>1038</v>
      </c>
      <c r="H666" s="141">
        <v>86.284289276807996</v>
      </c>
      <c r="I666" s="134">
        <v>953</v>
      </c>
      <c r="J666" s="141">
        <v>79.218620116375703</v>
      </c>
      <c r="K666" s="132" t="s">
        <v>2834</v>
      </c>
      <c r="L666" s="132">
        <v>1329</v>
      </c>
      <c r="M666" s="132" t="s">
        <v>2833</v>
      </c>
      <c r="N666" s="132">
        <v>1233</v>
      </c>
      <c r="O666" s="134" t="s">
        <v>2832</v>
      </c>
      <c r="P666" s="134" t="s">
        <v>2831</v>
      </c>
    </row>
    <row r="667" spans="1:16">
      <c r="A667" s="136">
        <v>434048</v>
      </c>
      <c r="B667" s="135" t="s">
        <v>1638</v>
      </c>
      <c r="C667" s="134">
        <v>230</v>
      </c>
      <c r="D667" s="134">
        <v>831</v>
      </c>
      <c r="E667" s="141">
        <v>786.09130434782605</v>
      </c>
      <c r="F667" s="141">
        <v>5.4041751687333202</v>
      </c>
      <c r="G667" s="134">
        <v>425</v>
      </c>
      <c r="H667" s="141">
        <v>51.143200962695502</v>
      </c>
      <c r="I667" s="134">
        <v>361</v>
      </c>
      <c r="J667" s="141">
        <v>43.441636582430803</v>
      </c>
      <c r="K667" s="132" t="s">
        <v>2830</v>
      </c>
      <c r="L667" s="132">
        <v>1167</v>
      </c>
      <c r="M667" s="132" t="s">
        <v>2829</v>
      </c>
      <c r="N667" s="132">
        <v>1131</v>
      </c>
      <c r="O667" s="134" t="s">
        <v>2828</v>
      </c>
      <c r="P667" s="134" t="s">
        <v>2827</v>
      </c>
    </row>
    <row r="668" spans="1:16">
      <c r="A668" s="136">
        <v>434050</v>
      </c>
      <c r="B668" s="135" t="s">
        <v>1652</v>
      </c>
      <c r="C668" s="134">
        <v>229</v>
      </c>
      <c r="D668" s="134">
        <v>315</v>
      </c>
      <c r="E668" s="141">
        <v>313.55895196506498</v>
      </c>
      <c r="F668" s="141">
        <v>0.45747556664587202</v>
      </c>
      <c r="G668" s="134">
        <v>162</v>
      </c>
      <c r="H668" s="141">
        <v>51.428571428571402</v>
      </c>
      <c r="I668" s="134">
        <v>147</v>
      </c>
      <c r="J668" s="141">
        <v>46.6666666666667</v>
      </c>
      <c r="K668" s="132" t="s">
        <v>2826</v>
      </c>
      <c r="L668" s="132">
        <v>573</v>
      </c>
      <c r="M668" s="132" t="s">
        <v>2825</v>
      </c>
      <c r="N668" s="132">
        <v>753</v>
      </c>
      <c r="O668" s="134" t="s">
        <v>2824</v>
      </c>
      <c r="P668" s="134" t="s">
        <v>2823</v>
      </c>
    </row>
    <row r="669" spans="1:16">
      <c r="A669" s="136">
        <v>434053</v>
      </c>
      <c r="B669" s="135" t="s">
        <v>2480</v>
      </c>
      <c r="C669" s="134">
        <v>221</v>
      </c>
      <c r="D669" s="134">
        <v>1584</v>
      </c>
      <c r="E669" s="141">
        <v>1293.95022624434</v>
      </c>
      <c r="F669" s="141">
        <v>18.311223090634901</v>
      </c>
      <c r="G669" s="134">
        <v>1232</v>
      </c>
      <c r="H669" s="141">
        <v>77.7777777777778</v>
      </c>
      <c r="I669" s="134">
        <v>1044</v>
      </c>
      <c r="J669" s="141">
        <v>65.909090909090907</v>
      </c>
      <c r="K669" s="132" t="s">
        <v>2822</v>
      </c>
      <c r="L669" s="132">
        <v>1644</v>
      </c>
      <c r="M669" s="132" t="s">
        <v>2821</v>
      </c>
      <c r="N669" s="132">
        <v>1692</v>
      </c>
      <c r="O669" s="134" t="s">
        <v>2820</v>
      </c>
      <c r="P669" s="134" t="s">
        <v>2819</v>
      </c>
    </row>
    <row r="670" spans="1:16">
      <c r="A670" s="136">
        <v>434059</v>
      </c>
      <c r="B670" s="135" t="s">
        <v>2519</v>
      </c>
      <c r="C670" s="134">
        <v>204</v>
      </c>
      <c r="D670" s="134">
        <v>1440</v>
      </c>
      <c r="E670" s="141">
        <v>1269.1617647058799</v>
      </c>
      <c r="F670" s="141">
        <v>11.863766339869301</v>
      </c>
      <c r="G670" s="134">
        <v>1079</v>
      </c>
      <c r="H670" s="141">
        <v>74.9305555555556</v>
      </c>
      <c r="I670" s="134">
        <v>974</v>
      </c>
      <c r="J670" s="141">
        <v>67.6388888888889</v>
      </c>
      <c r="K670" s="132" t="s">
        <v>2818</v>
      </c>
      <c r="L670" s="132">
        <v>1683</v>
      </c>
      <c r="M670" s="132" t="s">
        <v>2817</v>
      </c>
      <c r="N670" s="132">
        <v>1827</v>
      </c>
      <c r="O670" s="134" t="s">
        <v>2816</v>
      </c>
      <c r="P670" s="134" t="s">
        <v>2815</v>
      </c>
    </row>
    <row r="671" spans="1:16">
      <c r="A671" s="136">
        <v>434061</v>
      </c>
      <c r="B671" s="135" t="s">
        <v>2485</v>
      </c>
      <c r="C671" s="134">
        <v>233</v>
      </c>
      <c r="D671" s="134">
        <v>945</v>
      </c>
      <c r="E671" s="141">
        <v>908.09871244635201</v>
      </c>
      <c r="F671" s="141">
        <v>3.9048981538251901</v>
      </c>
      <c r="G671" s="134">
        <v>684</v>
      </c>
      <c r="H671" s="141">
        <v>72.380952380952394</v>
      </c>
      <c r="I671" s="134">
        <v>542</v>
      </c>
      <c r="J671" s="141">
        <v>57.354497354497397</v>
      </c>
      <c r="K671" s="132" t="s">
        <v>2814</v>
      </c>
      <c r="L671" s="132">
        <v>1071</v>
      </c>
      <c r="M671" s="132" t="s">
        <v>2813</v>
      </c>
      <c r="N671" s="132">
        <v>1071</v>
      </c>
      <c r="O671" s="134" t="s">
        <v>2812</v>
      </c>
      <c r="P671" s="134" t="s">
        <v>2811</v>
      </c>
    </row>
    <row r="672" spans="1:16">
      <c r="A672" s="136">
        <v>434063</v>
      </c>
      <c r="B672" s="135" t="s">
        <v>2480</v>
      </c>
      <c r="C672" s="134">
        <v>226</v>
      </c>
      <c r="D672" s="134">
        <v>1152</v>
      </c>
      <c r="E672" s="141">
        <v>1029.92920353982</v>
      </c>
      <c r="F672" s="141">
        <v>10.596423303834801</v>
      </c>
      <c r="G672" s="134">
        <v>984</v>
      </c>
      <c r="H672" s="141">
        <v>85.4166666666667</v>
      </c>
      <c r="I672" s="134">
        <v>895</v>
      </c>
      <c r="J672" s="141">
        <v>77.6909722222222</v>
      </c>
      <c r="K672" s="132" t="s">
        <v>2810</v>
      </c>
      <c r="L672" s="132">
        <v>1572</v>
      </c>
      <c r="M672" s="132" t="s">
        <v>2809</v>
      </c>
      <c r="N672" s="132">
        <v>1602</v>
      </c>
      <c r="O672" s="134" t="s">
        <v>2808</v>
      </c>
      <c r="P672" s="134" t="s">
        <v>2807</v>
      </c>
    </row>
    <row r="673" spans="1:16">
      <c r="A673" s="136">
        <v>434068</v>
      </c>
      <c r="B673" s="135" t="s">
        <v>2461</v>
      </c>
      <c r="C673" s="134">
        <v>231</v>
      </c>
      <c r="D673" s="134">
        <v>1716</v>
      </c>
      <c r="E673" s="141">
        <v>1613.6363636363601</v>
      </c>
      <c r="F673" s="141">
        <v>5.9652468743377796</v>
      </c>
      <c r="G673" s="134">
        <v>1187</v>
      </c>
      <c r="H673" s="141">
        <v>69.172494172494197</v>
      </c>
      <c r="I673" s="134">
        <v>993</v>
      </c>
      <c r="J673" s="141">
        <v>57.867132867132902</v>
      </c>
      <c r="K673" s="132" t="s">
        <v>2806</v>
      </c>
      <c r="L673" s="132">
        <v>1755</v>
      </c>
      <c r="M673" s="132" t="s">
        <v>2805</v>
      </c>
      <c r="N673" s="132">
        <v>1860</v>
      </c>
      <c r="O673" s="134" t="s">
        <v>2804</v>
      </c>
      <c r="P673" s="134" t="s">
        <v>2803</v>
      </c>
    </row>
    <row r="674" spans="1:16">
      <c r="A674" s="136">
        <v>434070</v>
      </c>
      <c r="B674" s="135" t="s">
        <v>1647</v>
      </c>
      <c r="C674" s="134">
        <v>240</v>
      </c>
      <c r="D674" s="134">
        <v>723</v>
      </c>
      <c r="E674" s="141">
        <v>690.85</v>
      </c>
      <c r="F674" s="141">
        <v>4.4467496542185296</v>
      </c>
      <c r="G674" s="134">
        <v>501</v>
      </c>
      <c r="H674" s="141">
        <v>69.294605809128598</v>
      </c>
      <c r="I674" s="134">
        <v>424</v>
      </c>
      <c r="J674" s="141">
        <v>58.644536652835399</v>
      </c>
      <c r="K674" s="132" t="s">
        <v>2802</v>
      </c>
      <c r="L674" s="132">
        <v>711</v>
      </c>
      <c r="M674" s="132" t="s">
        <v>2801</v>
      </c>
      <c r="N674" s="132">
        <v>729</v>
      </c>
      <c r="O674" s="134" t="s">
        <v>2800</v>
      </c>
      <c r="P674" s="134" t="s">
        <v>2799</v>
      </c>
    </row>
    <row r="675" spans="1:16">
      <c r="A675" s="136">
        <v>434079</v>
      </c>
      <c r="B675" s="135" t="s">
        <v>2456</v>
      </c>
      <c r="C675" s="134">
        <v>226</v>
      </c>
      <c r="D675" s="134">
        <v>750</v>
      </c>
      <c r="E675" s="141">
        <v>691.89823008849601</v>
      </c>
      <c r="F675" s="141">
        <v>7.7469026548672604</v>
      </c>
      <c r="G675" s="134">
        <v>596</v>
      </c>
      <c r="H675" s="141">
        <v>79.466666666666697</v>
      </c>
      <c r="I675" s="134">
        <v>528</v>
      </c>
      <c r="J675" s="141">
        <v>70.400000000000006</v>
      </c>
      <c r="K675" s="132" t="s">
        <v>2798</v>
      </c>
      <c r="L675" s="132">
        <v>744</v>
      </c>
      <c r="M675" s="132" t="s">
        <v>2797</v>
      </c>
      <c r="N675" s="132">
        <v>3501</v>
      </c>
      <c r="O675" s="134" t="s">
        <v>2796</v>
      </c>
      <c r="P675" s="134" t="s">
        <v>2795</v>
      </c>
    </row>
    <row r="676" spans="1:16">
      <c r="A676" s="136">
        <v>434081</v>
      </c>
      <c r="B676" s="135" t="s">
        <v>2461</v>
      </c>
      <c r="C676" s="134">
        <v>245</v>
      </c>
      <c r="D676" s="134">
        <v>5069</v>
      </c>
      <c r="E676" s="141">
        <v>3480.75510204082</v>
      </c>
      <c r="F676" s="141">
        <v>31.3325093304238</v>
      </c>
      <c r="G676" s="134">
        <v>3504</v>
      </c>
      <c r="H676" s="141">
        <v>69.126060366936301</v>
      </c>
      <c r="I676" s="134">
        <v>2898</v>
      </c>
      <c r="J676" s="141">
        <v>57.171039652791499</v>
      </c>
      <c r="K676" s="132" t="s">
        <v>2794</v>
      </c>
      <c r="L676" s="132">
        <v>5415</v>
      </c>
      <c r="M676" s="132" t="s">
        <v>2793</v>
      </c>
      <c r="N676" s="132">
        <v>5223</v>
      </c>
      <c r="O676" s="134" t="s">
        <v>2792</v>
      </c>
      <c r="P676" s="134" t="s">
        <v>2791</v>
      </c>
    </row>
    <row r="677" spans="1:16">
      <c r="A677" s="136">
        <v>434084</v>
      </c>
      <c r="B677" s="135" t="s">
        <v>2466</v>
      </c>
      <c r="C677" s="134">
        <v>227</v>
      </c>
      <c r="D677" s="134">
        <v>1650</v>
      </c>
      <c r="E677" s="141">
        <v>1400.89427312775</v>
      </c>
      <c r="F677" s="141">
        <v>15.0973167801362</v>
      </c>
      <c r="G677" s="134">
        <v>1409</v>
      </c>
      <c r="H677" s="141">
        <v>85.393939393939405</v>
      </c>
      <c r="I677" s="134">
        <v>1243</v>
      </c>
      <c r="J677" s="141">
        <v>75.3333333333333</v>
      </c>
      <c r="K677" s="132" t="s">
        <v>2790</v>
      </c>
      <c r="L677" s="132">
        <v>1836</v>
      </c>
      <c r="M677" s="132" t="s">
        <v>2789</v>
      </c>
      <c r="N677" s="132">
        <v>1977</v>
      </c>
      <c r="O677" s="134" t="s">
        <v>2788</v>
      </c>
      <c r="P677" s="134" t="s">
        <v>2787</v>
      </c>
    </row>
    <row r="678" spans="1:16">
      <c r="A678" s="136">
        <v>434085</v>
      </c>
      <c r="B678" s="135" t="s">
        <v>2485</v>
      </c>
      <c r="C678" s="134">
        <v>224</v>
      </c>
      <c r="D678" s="134">
        <v>975</v>
      </c>
      <c r="E678" s="141">
        <v>870.830357142857</v>
      </c>
      <c r="F678" s="141">
        <v>10.684065934065901</v>
      </c>
      <c r="G678" s="134">
        <v>630</v>
      </c>
      <c r="H678" s="141">
        <v>64.615384615384599</v>
      </c>
      <c r="I678" s="134">
        <v>538</v>
      </c>
      <c r="J678" s="141">
        <v>55.179487179487197</v>
      </c>
      <c r="K678" s="132" t="s">
        <v>2786</v>
      </c>
      <c r="L678" s="132">
        <v>1362</v>
      </c>
      <c r="M678" s="132" t="s">
        <v>2785</v>
      </c>
      <c r="N678" s="132">
        <v>1341</v>
      </c>
      <c r="O678" s="134" t="s">
        <v>2784</v>
      </c>
      <c r="P678" s="134" t="s">
        <v>2783</v>
      </c>
    </row>
    <row r="679" spans="1:16">
      <c r="A679" s="136">
        <v>434086</v>
      </c>
      <c r="B679" s="135" t="s">
        <v>1652</v>
      </c>
      <c r="C679" s="134">
        <v>209</v>
      </c>
      <c r="D679" s="134">
        <v>483</v>
      </c>
      <c r="E679" s="141">
        <v>462.760765550239</v>
      </c>
      <c r="F679" s="141">
        <v>4.1903176914618596</v>
      </c>
      <c r="G679" s="134">
        <v>276</v>
      </c>
      <c r="H679" s="141">
        <v>57.142857142857103</v>
      </c>
      <c r="I679" s="134">
        <v>235</v>
      </c>
      <c r="J679" s="141">
        <v>48.6542443064182</v>
      </c>
      <c r="K679" s="132" t="s">
        <v>2782</v>
      </c>
      <c r="L679" s="132">
        <v>639</v>
      </c>
      <c r="M679" s="132" t="s">
        <v>2781</v>
      </c>
      <c r="N679" s="132">
        <v>651</v>
      </c>
      <c r="O679" s="134" t="s">
        <v>2780</v>
      </c>
      <c r="P679" s="134" t="s">
        <v>2779</v>
      </c>
    </row>
    <row r="680" spans="1:16">
      <c r="A680" s="136">
        <v>434095</v>
      </c>
      <c r="B680" s="135" t="s">
        <v>1652</v>
      </c>
      <c r="C680" s="134">
        <v>227</v>
      </c>
      <c r="D680" s="134">
        <v>594</v>
      </c>
      <c r="E680" s="141">
        <v>576.87224669603495</v>
      </c>
      <c r="F680" s="141">
        <v>2.8834601521826202</v>
      </c>
      <c r="G680" s="134">
        <v>434</v>
      </c>
      <c r="H680" s="141">
        <v>73.063973063973094</v>
      </c>
      <c r="I680" s="134">
        <v>381</v>
      </c>
      <c r="J680" s="141">
        <v>64.141414141414103</v>
      </c>
      <c r="K680" s="132" t="s">
        <v>2778</v>
      </c>
      <c r="L680" s="132">
        <v>669</v>
      </c>
      <c r="M680" s="132" t="s">
        <v>2777</v>
      </c>
      <c r="N680" s="132">
        <v>654</v>
      </c>
      <c r="O680" s="134" t="s">
        <v>2776</v>
      </c>
      <c r="P680" s="134" t="s">
        <v>2775</v>
      </c>
    </row>
    <row r="681" spans="1:16">
      <c r="A681" s="136">
        <v>434096</v>
      </c>
      <c r="B681" s="135" t="s">
        <v>1652</v>
      </c>
      <c r="C681" s="134">
        <v>223</v>
      </c>
      <c r="D681" s="134">
        <v>591</v>
      </c>
      <c r="E681" s="141">
        <v>572.04484304932703</v>
      </c>
      <c r="F681" s="141">
        <v>3.2073023605199098</v>
      </c>
      <c r="G681" s="134">
        <v>369</v>
      </c>
      <c r="H681" s="141">
        <v>62.4365482233503</v>
      </c>
      <c r="I681" s="134">
        <v>312</v>
      </c>
      <c r="J681" s="141">
        <v>52.791878172588802</v>
      </c>
      <c r="K681" s="132" t="s">
        <v>2774</v>
      </c>
      <c r="L681" s="132">
        <v>906</v>
      </c>
      <c r="M681" s="132" t="s">
        <v>2773</v>
      </c>
      <c r="N681" s="132">
        <v>876</v>
      </c>
      <c r="O681" s="134" t="s">
        <v>2772</v>
      </c>
      <c r="P681" s="134" t="s">
        <v>2771</v>
      </c>
    </row>
    <row r="682" spans="1:16">
      <c r="A682" s="136">
        <v>434101</v>
      </c>
      <c r="B682" s="135" t="s">
        <v>2461</v>
      </c>
      <c r="C682" s="134">
        <v>231</v>
      </c>
      <c r="D682" s="134">
        <v>1458</v>
      </c>
      <c r="E682" s="141">
        <v>1280.1818181818201</v>
      </c>
      <c r="F682" s="141">
        <v>12.1960344182566</v>
      </c>
      <c r="G682" s="134">
        <v>1180</v>
      </c>
      <c r="H682" s="141">
        <v>80.932784636488293</v>
      </c>
      <c r="I682" s="134">
        <v>1035</v>
      </c>
      <c r="J682" s="141">
        <v>70.987654320987701</v>
      </c>
      <c r="K682" s="132" t="s">
        <v>2770</v>
      </c>
      <c r="L682" s="132">
        <v>1575</v>
      </c>
      <c r="M682" s="132" t="s">
        <v>2769</v>
      </c>
      <c r="N682" s="132">
        <v>1461</v>
      </c>
      <c r="O682" s="134" t="s">
        <v>2768</v>
      </c>
      <c r="P682" s="134" t="s">
        <v>2767</v>
      </c>
    </row>
    <row r="683" spans="1:16">
      <c r="A683" s="136">
        <v>434103</v>
      </c>
      <c r="B683" s="135" t="s">
        <v>2519</v>
      </c>
      <c r="C683" s="134">
        <v>202</v>
      </c>
      <c r="D683" s="134">
        <v>1713</v>
      </c>
      <c r="E683" s="141">
        <v>1514.2425742574301</v>
      </c>
      <c r="F683" s="141">
        <v>11.602885332316101</v>
      </c>
      <c r="G683" s="134">
        <v>1103</v>
      </c>
      <c r="H683" s="141">
        <v>64.389959136018703</v>
      </c>
      <c r="I683" s="134">
        <v>965</v>
      </c>
      <c r="J683" s="141">
        <v>56.333917104495001</v>
      </c>
      <c r="K683" s="132" t="s">
        <v>2766</v>
      </c>
      <c r="L683" s="132">
        <v>1785</v>
      </c>
      <c r="M683" s="132" t="s">
        <v>2765</v>
      </c>
      <c r="N683" s="132">
        <v>1800</v>
      </c>
      <c r="O683" s="134" t="s">
        <v>2764</v>
      </c>
      <c r="P683" s="134" t="s">
        <v>2763</v>
      </c>
    </row>
    <row r="684" spans="1:16">
      <c r="A684" s="136">
        <v>434107</v>
      </c>
      <c r="B684" s="135" t="s">
        <v>2485</v>
      </c>
      <c r="C684" s="134">
        <v>216</v>
      </c>
      <c r="D684" s="134">
        <v>1386</v>
      </c>
      <c r="E684" s="141">
        <v>1156.5972222222199</v>
      </c>
      <c r="F684" s="141">
        <v>16.551426968093601</v>
      </c>
      <c r="G684" s="134">
        <v>936</v>
      </c>
      <c r="H684" s="141">
        <v>67.532467532467507</v>
      </c>
      <c r="I684" s="134">
        <v>807</v>
      </c>
      <c r="J684" s="141">
        <v>58.225108225108201</v>
      </c>
      <c r="K684" s="132" t="s">
        <v>2762</v>
      </c>
      <c r="L684" s="132">
        <v>1386</v>
      </c>
      <c r="M684" s="132" t="s">
        <v>2761</v>
      </c>
      <c r="N684" s="132">
        <v>1392</v>
      </c>
      <c r="O684" s="134" t="s">
        <v>2760</v>
      </c>
      <c r="P684" s="134" t="s">
        <v>2759</v>
      </c>
    </row>
    <row r="685" spans="1:16">
      <c r="A685" s="136">
        <v>434109</v>
      </c>
      <c r="B685" s="135" t="s">
        <v>2461</v>
      </c>
      <c r="C685" s="134">
        <v>235</v>
      </c>
      <c r="D685" s="134">
        <v>1572</v>
      </c>
      <c r="E685" s="141">
        <v>1366.92765957447</v>
      </c>
      <c r="F685" s="141">
        <v>13.045314276433301</v>
      </c>
      <c r="G685" s="134">
        <v>1273</v>
      </c>
      <c r="H685" s="141">
        <v>80.979643765903305</v>
      </c>
      <c r="I685" s="134">
        <v>1106</v>
      </c>
      <c r="J685" s="141">
        <v>70.356234096692106</v>
      </c>
      <c r="K685" s="132" t="s">
        <v>2758</v>
      </c>
      <c r="L685" s="132">
        <v>2067</v>
      </c>
      <c r="M685" s="132" t="s">
        <v>2757</v>
      </c>
      <c r="N685" s="132">
        <v>2037</v>
      </c>
      <c r="O685" s="134" t="s">
        <v>2756</v>
      </c>
      <c r="P685" s="134" t="s">
        <v>2755</v>
      </c>
    </row>
    <row r="686" spans="1:16">
      <c r="A686" s="136">
        <v>434117</v>
      </c>
      <c r="B686" s="135" t="s">
        <v>1647</v>
      </c>
      <c r="C686" s="134">
        <v>210</v>
      </c>
      <c r="D686" s="134">
        <v>789</v>
      </c>
      <c r="E686" s="141">
        <v>739.41428571428605</v>
      </c>
      <c r="F686" s="141">
        <v>6.2846279196089103</v>
      </c>
      <c r="G686" s="134">
        <v>468</v>
      </c>
      <c r="H686" s="141">
        <v>59.315589353612197</v>
      </c>
      <c r="I686" s="134">
        <v>382</v>
      </c>
      <c r="J686" s="141">
        <v>48.415716096324502</v>
      </c>
      <c r="K686" s="132" t="s">
        <v>2754</v>
      </c>
      <c r="L686" s="132">
        <v>1944</v>
      </c>
      <c r="M686" s="132" t="s">
        <v>2753</v>
      </c>
      <c r="N686" s="132">
        <v>2307</v>
      </c>
      <c r="O686" s="134" t="s">
        <v>2752</v>
      </c>
      <c r="P686" s="134" t="s">
        <v>2751</v>
      </c>
    </row>
    <row r="687" spans="1:16">
      <c r="A687" s="136">
        <v>434125</v>
      </c>
      <c r="B687" s="135" t="s">
        <v>1647</v>
      </c>
      <c r="C687" s="134">
        <v>229</v>
      </c>
      <c r="D687" s="134">
        <v>717</v>
      </c>
      <c r="E687" s="141">
        <v>695.63318777292602</v>
      </c>
      <c r="F687" s="141">
        <v>2.9800295993130002</v>
      </c>
      <c r="G687" s="134">
        <v>389</v>
      </c>
      <c r="H687" s="141">
        <v>54.2538354253835</v>
      </c>
      <c r="I687" s="134">
        <v>330</v>
      </c>
      <c r="J687" s="141">
        <v>46.025104602510503</v>
      </c>
      <c r="K687" s="132" t="s">
        <v>2750</v>
      </c>
      <c r="L687" s="132">
        <v>726</v>
      </c>
      <c r="M687" s="132" t="s">
        <v>2749</v>
      </c>
      <c r="N687" s="132">
        <v>894</v>
      </c>
      <c r="O687" s="134" t="s">
        <v>2748</v>
      </c>
      <c r="P687" s="134" t="s">
        <v>2747</v>
      </c>
    </row>
    <row r="688" spans="1:16" s="142" customFormat="1" ht="31" customHeight="1">
      <c r="A688" s="146" t="s">
        <v>2746</v>
      </c>
      <c r="B688" s="145" t="s">
        <v>1803</v>
      </c>
      <c r="C688" s="142">
        <v>228</v>
      </c>
      <c r="D688" s="142">
        <v>963</v>
      </c>
      <c r="E688" s="144">
        <v>899.19736842105306</v>
      </c>
      <c r="F688" s="144">
        <v>6.62540307154178</v>
      </c>
      <c r="G688" s="142">
        <v>748</v>
      </c>
      <c r="H688" s="144">
        <v>77.673935617860906</v>
      </c>
      <c r="I688" s="142">
        <v>652</v>
      </c>
      <c r="J688" s="144">
        <v>67.705088265835897</v>
      </c>
      <c r="K688" s="143" t="s">
        <v>2745</v>
      </c>
      <c r="L688" s="143">
        <v>981</v>
      </c>
      <c r="M688" s="143" t="s">
        <v>2744</v>
      </c>
      <c r="N688" s="143">
        <v>978</v>
      </c>
      <c r="O688" s="142" t="s">
        <v>2743</v>
      </c>
      <c r="P688" s="142" t="s">
        <v>2742</v>
      </c>
    </row>
    <row r="689" spans="1:16">
      <c r="A689" s="136">
        <v>434134</v>
      </c>
      <c r="B689" s="135" t="s">
        <v>2475</v>
      </c>
      <c r="C689" s="134">
        <v>99</v>
      </c>
      <c r="D689" s="134">
        <v>958</v>
      </c>
      <c r="E689" s="141">
        <v>621.56565656565704</v>
      </c>
      <c r="F689" s="141">
        <v>35.118407456611997</v>
      </c>
      <c r="G689" s="134">
        <v>794</v>
      </c>
      <c r="H689" s="141">
        <v>82.881002087682702</v>
      </c>
      <c r="I689" s="134">
        <v>648</v>
      </c>
      <c r="J689" s="141">
        <v>67.640918580375796</v>
      </c>
      <c r="K689" s="132" t="s">
        <v>2741</v>
      </c>
      <c r="L689" s="132">
        <v>1401</v>
      </c>
      <c r="M689" s="132" t="s">
        <v>2740</v>
      </c>
      <c r="N689" s="132">
        <v>1443</v>
      </c>
      <c r="O689" s="134" t="s">
        <v>2739</v>
      </c>
      <c r="P689" s="134" t="s">
        <v>2738</v>
      </c>
    </row>
    <row r="690" spans="1:16">
      <c r="A690" s="136">
        <v>434135</v>
      </c>
      <c r="B690" s="135" t="s">
        <v>2681</v>
      </c>
      <c r="C690" s="134">
        <v>231</v>
      </c>
      <c r="D690" s="134">
        <v>879</v>
      </c>
      <c r="E690" s="141">
        <v>815.233766233766</v>
      </c>
      <c r="F690" s="141">
        <v>7.2544065718127104</v>
      </c>
      <c r="G690" s="134">
        <v>617</v>
      </c>
      <c r="H690" s="141">
        <v>70.193401592718999</v>
      </c>
      <c r="I690" s="134">
        <v>522</v>
      </c>
      <c r="J690" s="141">
        <v>59.385665529010197</v>
      </c>
      <c r="K690" s="132" t="s">
        <v>2737</v>
      </c>
      <c r="L690" s="132">
        <v>1272</v>
      </c>
      <c r="M690" s="132" t="s">
        <v>2736</v>
      </c>
      <c r="N690" s="132">
        <v>1245</v>
      </c>
      <c r="O690" s="134" t="s">
        <v>2735</v>
      </c>
      <c r="P690" s="134" t="s">
        <v>2734</v>
      </c>
    </row>
    <row r="691" spans="1:16">
      <c r="A691" s="136">
        <v>434142</v>
      </c>
      <c r="B691" s="135" t="s">
        <v>2490</v>
      </c>
      <c r="C691" s="134">
        <v>216</v>
      </c>
      <c r="D691" s="134">
        <v>864</v>
      </c>
      <c r="E691" s="141">
        <v>743.680555555556</v>
      </c>
      <c r="F691" s="141">
        <v>13.925861625514401</v>
      </c>
      <c r="G691" s="134">
        <v>608</v>
      </c>
      <c r="H691" s="141">
        <v>70.370370370370395</v>
      </c>
      <c r="I691" s="134">
        <v>510</v>
      </c>
      <c r="J691" s="141">
        <v>59.0277777777778</v>
      </c>
      <c r="K691" s="132" t="s">
        <v>2733</v>
      </c>
      <c r="L691" s="132">
        <v>912</v>
      </c>
      <c r="M691" s="132" t="s">
        <v>2732</v>
      </c>
      <c r="N691" s="132">
        <v>921</v>
      </c>
      <c r="O691" s="134" t="s">
        <v>2731</v>
      </c>
      <c r="P691" s="134" t="s">
        <v>2730</v>
      </c>
    </row>
    <row r="692" spans="1:16" s="142" customFormat="1" ht="33" customHeight="1">
      <c r="A692" s="146">
        <v>434144</v>
      </c>
      <c r="B692" s="145" t="s">
        <v>2475</v>
      </c>
      <c r="C692" s="142">
        <v>96</v>
      </c>
      <c r="D692" s="142">
        <v>1619</v>
      </c>
      <c r="E692" s="144">
        <v>978.375</v>
      </c>
      <c r="F692" s="144">
        <v>39.5691785052502</v>
      </c>
      <c r="G692" s="142">
        <v>1047</v>
      </c>
      <c r="H692" s="144">
        <v>64.669549104385396</v>
      </c>
      <c r="I692" s="142">
        <v>821</v>
      </c>
      <c r="J692" s="144">
        <v>50.710315009265003</v>
      </c>
      <c r="K692" s="143" t="s">
        <v>2729</v>
      </c>
      <c r="L692" s="143">
        <v>1728</v>
      </c>
      <c r="M692" s="146" t="s">
        <v>2728</v>
      </c>
      <c r="N692" s="143">
        <v>1764</v>
      </c>
      <c r="O692" s="142" t="s">
        <v>2727</v>
      </c>
      <c r="P692" s="142" t="s">
        <v>2726</v>
      </c>
    </row>
    <row r="693" spans="1:16">
      <c r="A693" s="136">
        <v>434152</v>
      </c>
      <c r="B693" s="135" t="s">
        <v>1647</v>
      </c>
      <c r="C693" s="134">
        <v>239</v>
      </c>
      <c r="D693" s="134">
        <v>795</v>
      </c>
      <c r="E693" s="141">
        <v>751.38075313807497</v>
      </c>
      <c r="F693" s="141">
        <v>5.4866977184810901</v>
      </c>
      <c r="G693" s="134">
        <v>550</v>
      </c>
      <c r="H693" s="141">
        <v>69.182389937106905</v>
      </c>
      <c r="I693" s="134">
        <v>481</v>
      </c>
      <c r="J693" s="141">
        <v>60.503144654087997</v>
      </c>
      <c r="K693" s="132" t="s">
        <v>2725</v>
      </c>
      <c r="L693" s="132">
        <v>798</v>
      </c>
      <c r="M693" s="132" t="s">
        <v>2724</v>
      </c>
      <c r="N693" s="132">
        <v>798</v>
      </c>
      <c r="O693" s="134" t="s">
        <v>2723</v>
      </c>
      <c r="P693" s="134" t="s">
        <v>2722</v>
      </c>
    </row>
    <row r="694" spans="1:16">
      <c r="A694" s="136">
        <v>434154</v>
      </c>
      <c r="B694" s="135" t="s">
        <v>2485</v>
      </c>
      <c r="C694" s="134">
        <v>228</v>
      </c>
      <c r="D694" s="134">
        <v>894</v>
      </c>
      <c r="E694" s="141">
        <v>828.63157894736798</v>
      </c>
      <c r="F694" s="141">
        <v>7.3119039208760199</v>
      </c>
      <c r="G694" s="134">
        <v>514</v>
      </c>
      <c r="H694" s="141">
        <v>57.494407158836701</v>
      </c>
      <c r="I694" s="134">
        <v>446</v>
      </c>
      <c r="J694" s="141">
        <v>49.888143176733799</v>
      </c>
      <c r="K694" s="132" t="s">
        <v>2721</v>
      </c>
      <c r="L694" s="132">
        <v>1194</v>
      </c>
      <c r="M694" s="132" t="s">
        <v>2720</v>
      </c>
      <c r="N694" s="132">
        <v>1182</v>
      </c>
      <c r="O694" s="134" t="s">
        <v>2719</v>
      </c>
      <c r="P694" s="134" t="s">
        <v>2718</v>
      </c>
    </row>
    <row r="695" spans="1:16">
      <c r="A695" s="136">
        <v>434155</v>
      </c>
      <c r="B695" s="135" t="s">
        <v>2461</v>
      </c>
      <c r="C695" s="134">
        <v>230</v>
      </c>
      <c r="D695" s="134">
        <v>1491</v>
      </c>
      <c r="E695" s="141">
        <v>1352.4652173913</v>
      </c>
      <c r="F695" s="141">
        <v>9.2914005773773098</v>
      </c>
      <c r="G695" s="134">
        <v>969</v>
      </c>
      <c r="H695" s="141">
        <v>64.989939637827007</v>
      </c>
      <c r="I695" s="134">
        <v>866</v>
      </c>
      <c r="J695" s="141">
        <v>58.0818242790074</v>
      </c>
      <c r="K695" s="132" t="s">
        <v>2717</v>
      </c>
      <c r="L695" s="132">
        <v>1743</v>
      </c>
      <c r="M695" s="132" t="s">
        <v>2716</v>
      </c>
      <c r="N695" s="132">
        <v>1755</v>
      </c>
      <c r="O695" s="134" t="s">
        <v>2715</v>
      </c>
      <c r="P695" s="134" t="s">
        <v>2714</v>
      </c>
    </row>
    <row r="696" spans="1:16">
      <c r="A696" s="136">
        <v>434159</v>
      </c>
      <c r="B696" s="135" t="s">
        <v>1652</v>
      </c>
      <c r="C696" s="134">
        <v>199</v>
      </c>
      <c r="D696" s="134">
        <v>399</v>
      </c>
      <c r="E696" s="141">
        <v>395.29145728643198</v>
      </c>
      <c r="F696" s="141">
        <v>0.92945932670873199</v>
      </c>
      <c r="G696" s="134">
        <v>297</v>
      </c>
      <c r="H696" s="141">
        <v>74.436090225563902</v>
      </c>
      <c r="I696" s="134">
        <v>280</v>
      </c>
      <c r="J696" s="141">
        <v>70.175438596491205</v>
      </c>
      <c r="K696" s="132" t="s">
        <v>2713</v>
      </c>
      <c r="L696" s="132">
        <v>450</v>
      </c>
      <c r="M696" s="132" t="s">
        <v>2712</v>
      </c>
      <c r="N696" s="132">
        <v>402</v>
      </c>
      <c r="O696" s="134" t="s">
        <v>2711</v>
      </c>
      <c r="P696" s="134" t="s">
        <v>2710</v>
      </c>
    </row>
    <row r="697" spans="1:16">
      <c r="A697" s="136">
        <v>434160</v>
      </c>
      <c r="B697" s="135" t="s">
        <v>2485</v>
      </c>
      <c r="C697" s="134">
        <v>226</v>
      </c>
      <c r="D697" s="134">
        <v>1233</v>
      </c>
      <c r="E697" s="141">
        <v>1113.37168141593</v>
      </c>
      <c r="F697" s="141">
        <v>9.7022156191460507</v>
      </c>
      <c r="G697" s="134">
        <v>1031</v>
      </c>
      <c r="H697" s="141">
        <v>83.617193836171893</v>
      </c>
      <c r="I697" s="134">
        <v>907</v>
      </c>
      <c r="J697" s="141">
        <v>73.560421735604194</v>
      </c>
      <c r="K697" s="132" t="s">
        <v>2709</v>
      </c>
      <c r="L697" s="132">
        <v>1302</v>
      </c>
      <c r="M697" s="132" t="s">
        <v>2708</v>
      </c>
      <c r="N697" s="132">
        <v>1329</v>
      </c>
      <c r="O697" s="134" t="s">
        <v>2707</v>
      </c>
      <c r="P697" s="134" t="s">
        <v>2706</v>
      </c>
    </row>
    <row r="698" spans="1:16">
      <c r="A698" s="136">
        <v>434163</v>
      </c>
      <c r="B698" s="135" t="s">
        <v>2485</v>
      </c>
      <c r="C698" s="134">
        <v>240</v>
      </c>
      <c r="D698" s="134">
        <v>996</v>
      </c>
      <c r="E698" s="141">
        <v>936.66250000000002</v>
      </c>
      <c r="F698" s="141">
        <v>5.9575803212851399</v>
      </c>
      <c r="G698" s="134">
        <v>725</v>
      </c>
      <c r="H698" s="141">
        <v>72.7911646586345</v>
      </c>
      <c r="I698" s="134">
        <v>619</v>
      </c>
      <c r="J698" s="141">
        <v>62.148594377510001</v>
      </c>
      <c r="K698" s="132" t="s">
        <v>2705</v>
      </c>
      <c r="L698" s="132">
        <v>1026</v>
      </c>
      <c r="M698" s="132" t="s">
        <v>2704</v>
      </c>
      <c r="N698" s="132">
        <v>1008</v>
      </c>
      <c r="O698" s="134" t="s">
        <v>2703</v>
      </c>
      <c r="P698" s="134" t="s">
        <v>2702</v>
      </c>
    </row>
    <row r="699" spans="1:16">
      <c r="A699" s="136">
        <v>434165</v>
      </c>
      <c r="B699" s="135" t="s">
        <v>2461</v>
      </c>
      <c r="C699" s="134">
        <v>235</v>
      </c>
      <c r="D699" s="134">
        <v>2990</v>
      </c>
      <c r="E699" s="141">
        <v>2125.3702127659599</v>
      </c>
      <c r="F699" s="141">
        <v>28.917384188429502</v>
      </c>
      <c r="G699" s="134">
        <v>2038</v>
      </c>
      <c r="H699" s="141">
        <v>68.160535117056895</v>
      </c>
      <c r="I699" s="134">
        <v>1661</v>
      </c>
      <c r="J699" s="141">
        <v>55.551839464882903</v>
      </c>
      <c r="K699" s="132" t="s">
        <v>2701</v>
      </c>
      <c r="L699" s="132">
        <v>3063</v>
      </c>
      <c r="M699" s="132" t="s">
        <v>2700</v>
      </c>
      <c r="N699" s="132">
        <v>3165</v>
      </c>
      <c r="O699" s="134" t="s">
        <v>2699</v>
      </c>
      <c r="P699" s="134" t="s">
        <v>2698</v>
      </c>
    </row>
    <row r="700" spans="1:16">
      <c r="A700" s="136">
        <v>434166</v>
      </c>
      <c r="B700" s="135" t="s">
        <v>1652</v>
      </c>
      <c r="C700" s="134">
        <v>218</v>
      </c>
      <c r="D700" s="134">
        <v>822</v>
      </c>
      <c r="E700" s="141">
        <v>671.88990825688097</v>
      </c>
      <c r="F700" s="141">
        <v>18.261568338579</v>
      </c>
      <c r="G700" s="134">
        <v>654</v>
      </c>
      <c r="H700" s="141">
        <v>79.562043795620397</v>
      </c>
      <c r="I700" s="134">
        <v>562</v>
      </c>
      <c r="J700" s="141">
        <v>68.369829683698299</v>
      </c>
      <c r="K700" s="132" t="s">
        <v>2697</v>
      </c>
      <c r="L700" s="132">
        <v>1017</v>
      </c>
      <c r="M700" s="132" t="s">
        <v>2696</v>
      </c>
      <c r="N700" s="132">
        <v>966</v>
      </c>
      <c r="O700" s="134" t="s">
        <v>2695</v>
      </c>
      <c r="P700" s="134" t="s">
        <v>2694</v>
      </c>
    </row>
    <row r="701" spans="1:16">
      <c r="A701" s="136">
        <v>434167</v>
      </c>
      <c r="B701" s="135" t="s">
        <v>1638</v>
      </c>
      <c r="C701" s="134">
        <v>210</v>
      </c>
      <c r="D701" s="134">
        <v>1317</v>
      </c>
      <c r="E701" s="141">
        <v>1046.5</v>
      </c>
      <c r="F701" s="141">
        <v>20.5391040242976</v>
      </c>
      <c r="G701" s="134">
        <v>1072</v>
      </c>
      <c r="H701" s="141">
        <v>81.397114654517793</v>
      </c>
      <c r="I701" s="134">
        <v>946</v>
      </c>
      <c r="J701" s="141">
        <v>71.829916476841305</v>
      </c>
      <c r="K701" s="132" t="s">
        <v>2693</v>
      </c>
      <c r="L701" s="132">
        <v>1536</v>
      </c>
      <c r="M701" s="132" t="s">
        <v>2692</v>
      </c>
      <c r="N701" s="132">
        <v>1542</v>
      </c>
      <c r="O701" s="134" t="s">
        <v>2691</v>
      </c>
      <c r="P701" s="134" t="s">
        <v>2690</v>
      </c>
    </row>
    <row r="702" spans="1:16">
      <c r="A702" s="136">
        <v>434170</v>
      </c>
      <c r="B702" s="135" t="s">
        <v>2490</v>
      </c>
      <c r="C702" s="134">
        <v>194</v>
      </c>
      <c r="D702" s="134">
        <v>702</v>
      </c>
      <c r="E702" s="141">
        <v>590.90721649484499</v>
      </c>
      <c r="F702" s="141">
        <v>15.8251828354921</v>
      </c>
      <c r="G702" s="134">
        <v>555</v>
      </c>
      <c r="H702" s="141">
        <v>79.059829059829099</v>
      </c>
      <c r="I702" s="134">
        <v>479</v>
      </c>
      <c r="J702" s="141">
        <v>68.233618233618202</v>
      </c>
      <c r="K702" s="132" t="s">
        <v>2689</v>
      </c>
      <c r="L702" s="132">
        <v>738</v>
      </c>
      <c r="M702" s="132" t="s">
        <v>2688</v>
      </c>
      <c r="N702" s="132">
        <v>582</v>
      </c>
      <c r="O702" s="134" t="s">
        <v>2687</v>
      </c>
      <c r="P702" s="134" t="s">
        <v>2686</v>
      </c>
    </row>
    <row r="703" spans="1:16">
      <c r="A703" s="136">
        <v>434171</v>
      </c>
      <c r="B703" s="135" t="s">
        <v>2456</v>
      </c>
      <c r="C703" s="134">
        <v>231</v>
      </c>
      <c r="D703" s="134">
        <v>633</v>
      </c>
      <c r="E703" s="141">
        <v>617.51948051948102</v>
      </c>
      <c r="F703" s="141">
        <v>2.44557969676453</v>
      </c>
      <c r="G703" s="134">
        <v>466</v>
      </c>
      <c r="H703" s="141">
        <v>73.617693522906805</v>
      </c>
      <c r="I703" s="134">
        <v>390</v>
      </c>
      <c r="J703" s="141">
        <v>61.6113744075829</v>
      </c>
      <c r="K703" s="132" t="s">
        <v>2685</v>
      </c>
      <c r="L703" s="132">
        <v>669</v>
      </c>
      <c r="M703" s="132" t="s">
        <v>2684</v>
      </c>
      <c r="N703" s="132">
        <v>684</v>
      </c>
      <c r="O703" s="134" t="s">
        <v>2683</v>
      </c>
      <c r="P703" s="134" t="s">
        <v>2682</v>
      </c>
    </row>
    <row r="704" spans="1:16">
      <c r="A704" s="136">
        <v>434175</v>
      </c>
      <c r="B704" s="135" t="s">
        <v>2681</v>
      </c>
      <c r="C704" s="134">
        <v>212</v>
      </c>
      <c r="D704" s="134">
        <v>1402</v>
      </c>
      <c r="E704" s="141">
        <v>1106.5943396226401</v>
      </c>
      <c r="F704" s="141">
        <v>21.070303878556199</v>
      </c>
      <c r="G704" s="134">
        <v>1112</v>
      </c>
      <c r="H704" s="141">
        <v>79.315263908701894</v>
      </c>
      <c r="I704" s="134">
        <v>924</v>
      </c>
      <c r="J704" s="141">
        <v>65.905848787446502</v>
      </c>
      <c r="K704" s="132" t="s">
        <v>2680</v>
      </c>
      <c r="L704" s="132">
        <v>1491</v>
      </c>
      <c r="M704" s="132" t="s">
        <v>2679</v>
      </c>
      <c r="N704" s="132">
        <v>1506</v>
      </c>
      <c r="O704" s="134" t="s">
        <v>2678</v>
      </c>
      <c r="P704" s="134" t="s">
        <v>2677</v>
      </c>
    </row>
    <row r="705" spans="1:16">
      <c r="A705" s="136">
        <v>434176</v>
      </c>
      <c r="B705" s="135" t="s">
        <v>2461</v>
      </c>
      <c r="C705" s="134">
        <v>233</v>
      </c>
      <c r="D705" s="134">
        <v>1293</v>
      </c>
      <c r="E705" s="141">
        <v>1239.99141630901</v>
      </c>
      <c r="F705" s="141">
        <v>4.0996584447785898</v>
      </c>
      <c r="G705" s="134">
        <v>737</v>
      </c>
      <c r="H705" s="141">
        <v>56.999226604794998</v>
      </c>
      <c r="I705" s="134">
        <v>598</v>
      </c>
      <c r="J705" s="141">
        <v>46.249033255993801</v>
      </c>
      <c r="K705" s="132" t="s">
        <v>2676</v>
      </c>
      <c r="L705" s="132">
        <v>1326</v>
      </c>
      <c r="M705" s="132" t="s">
        <v>2675</v>
      </c>
      <c r="N705" s="132">
        <v>1308</v>
      </c>
      <c r="O705" s="134" t="s">
        <v>2674</v>
      </c>
      <c r="P705" s="134" t="s">
        <v>2673</v>
      </c>
    </row>
    <row r="706" spans="1:16">
      <c r="A706" s="136">
        <v>434178</v>
      </c>
      <c r="B706" s="135" t="s">
        <v>2480</v>
      </c>
      <c r="C706" s="134">
        <v>230</v>
      </c>
      <c r="D706" s="134">
        <v>843</v>
      </c>
      <c r="E706" s="141">
        <v>813.22173913043503</v>
      </c>
      <c r="F706" s="141">
        <v>3.5324152870184098</v>
      </c>
      <c r="G706" s="134">
        <v>633</v>
      </c>
      <c r="H706" s="141">
        <v>75.088967971530295</v>
      </c>
      <c r="I706" s="134">
        <v>541</v>
      </c>
      <c r="J706" s="141">
        <v>64.175563463819699</v>
      </c>
      <c r="K706" s="132" t="s">
        <v>2672</v>
      </c>
      <c r="L706" s="132">
        <v>864</v>
      </c>
      <c r="M706" s="132" t="s">
        <v>2671</v>
      </c>
      <c r="N706" s="132">
        <v>849</v>
      </c>
      <c r="O706" s="134" t="s">
        <v>2670</v>
      </c>
      <c r="P706" s="134" t="s">
        <v>2669</v>
      </c>
    </row>
    <row r="707" spans="1:16">
      <c r="A707" s="136">
        <v>434180</v>
      </c>
      <c r="B707" s="135" t="s">
        <v>2456</v>
      </c>
      <c r="C707" s="134">
        <v>215</v>
      </c>
      <c r="D707" s="134">
        <v>795</v>
      </c>
      <c r="E707" s="141">
        <v>724.32558139534899</v>
      </c>
      <c r="F707" s="141">
        <v>8.8898639754278204</v>
      </c>
      <c r="G707" s="134">
        <v>627</v>
      </c>
      <c r="H707" s="141">
        <v>78.867924528301899</v>
      </c>
      <c r="I707" s="134">
        <v>526</v>
      </c>
      <c r="J707" s="141">
        <v>66.163522012578596</v>
      </c>
      <c r="K707" s="132" t="s">
        <v>2668</v>
      </c>
      <c r="L707" s="132">
        <v>1359</v>
      </c>
      <c r="M707" s="132" t="s">
        <v>2667</v>
      </c>
      <c r="N707" s="132">
        <v>1554</v>
      </c>
      <c r="O707" s="134" t="s">
        <v>2666</v>
      </c>
      <c r="P707" s="134" t="s">
        <v>2665</v>
      </c>
    </row>
    <row r="708" spans="1:16">
      <c r="A708" s="136">
        <v>434183</v>
      </c>
      <c r="B708" s="135" t="s">
        <v>1652</v>
      </c>
      <c r="C708" s="134">
        <v>230</v>
      </c>
      <c r="D708" s="134">
        <v>564</v>
      </c>
      <c r="E708" s="141">
        <v>517.98260869565195</v>
      </c>
      <c r="F708" s="141">
        <v>8.1591119333950104</v>
      </c>
      <c r="G708" s="134">
        <v>304</v>
      </c>
      <c r="H708" s="141">
        <v>53.9007092198582</v>
      </c>
      <c r="I708" s="134">
        <v>250</v>
      </c>
      <c r="J708" s="141">
        <v>44.326241134751797</v>
      </c>
      <c r="K708" s="132" t="s">
        <v>2664</v>
      </c>
      <c r="L708" s="132">
        <v>573</v>
      </c>
      <c r="M708" s="132" t="s">
        <v>2663</v>
      </c>
      <c r="N708" s="132">
        <v>573</v>
      </c>
      <c r="O708" s="134" t="s">
        <v>2662</v>
      </c>
      <c r="P708" s="134" t="s">
        <v>2661</v>
      </c>
    </row>
    <row r="709" spans="1:16">
      <c r="A709" s="136">
        <v>434184</v>
      </c>
      <c r="B709" s="135" t="s">
        <v>2475</v>
      </c>
      <c r="C709" s="134">
        <v>160</v>
      </c>
      <c r="D709" s="134">
        <v>1551</v>
      </c>
      <c r="E709" s="141">
        <v>1264.875</v>
      </c>
      <c r="F709" s="141">
        <v>18.447775628626701</v>
      </c>
      <c r="G709" s="134">
        <v>887</v>
      </c>
      <c r="H709" s="141">
        <v>57.188910380399697</v>
      </c>
      <c r="I709" s="134">
        <v>771</v>
      </c>
      <c r="J709" s="141">
        <v>49.709864603481599</v>
      </c>
      <c r="K709" s="132" t="s">
        <v>2660</v>
      </c>
      <c r="L709" s="132">
        <v>1560</v>
      </c>
      <c r="M709" s="132" t="s">
        <v>2659</v>
      </c>
      <c r="N709" s="132">
        <v>1563</v>
      </c>
      <c r="O709" s="134" t="s">
        <v>2658</v>
      </c>
      <c r="P709" s="134" t="s">
        <v>2657</v>
      </c>
    </row>
    <row r="710" spans="1:16">
      <c r="A710" s="136">
        <v>434185</v>
      </c>
      <c r="B710" s="135" t="s">
        <v>2490</v>
      </c>
      <c r="C710" s="134">
        <v>217</v>
      </c>
      <c r="D710" s="134">
        <v>774</v>
      </c>
      <c r="E710" s="141">
        <v>694.49308755760399</v>
      </c>
      <c r="F710" s="141">
        <v>10.272210909870299</v>
      </c>
      <c r="G710" s="134">
        <v>548</v>
      </c>
      <c r="H710" s="141">
        <v>70.801033591731297</v>
      </c>
      <c r="I710" s="134">
        <v>465</v>
      </c>
      <c r="J710" s="141">
        <v>60.077519379845</v>
      </c>
      <c r="K710" s="132" t="s">
        <v>2656</v>
      </c>
      <c r="L710" s="132">
        <v>1014</v>
      </c>
      <c r="M710" s="132" t="s">
        <v>2655</v>
      </c>
      <c r="N710" s="132">
        <v>1344</v>
      </c>
      <c r="O710" s="134" t="s">
        <v>2654</v>
      </c>
      <c r="P710" s="134" t="s">
        <v>2653</v>
      </c>
    </row>
    <row r="711" spans="1:16">
      <c r="A711" s="136">
        <v>434186</v>
      </c>
      <c r="B711" s="135" t="s">
        <v>2480</v>
      </c>
      <c r="C711" s="134">
        <v>218</v>
      </c>
      <c r="D711" s="134">
        <v>1505</v>
      </c>
      <c r="E711" s="141">
        <v>1220.88073394495</v>
      </c>
      <c r="F711" s="141">
        <v>18.878356548507998</v>
      </c>
      <c r="G711" s="134">
        <v>1271</v>
      </c>
      <c r="H711" s="141">
        <v>84.451827242524899</v>
      </c>
      <c r="I711" s="134">
        <v>1150</v>
      </c>
      <c r="J711" s="141">
        <v>76.4119601328904</v>
      </c>
      <c r="K711" s="132" t="s">
        <v>2652</v>
      </c>
      <c r="L711" s="132">
        <v>1872</v>
      </c>
      <c r="M711" s="132" t="s">
        <v>2651</v>
      </c>
      <c r="N711" s="132">
        <v>2037</v>
      </c>
      <c r="O711" s="134" t="s">
        <v>2650</v>
      </c>
      <c r="P711" s="134" t="s">
        <v>2649</v>
      </c>
    </row>
    <row r="712" spans="1:16">
      <c r="A712" s="136">
        <v>434187</v>
      </c>
      <c r="B712" s="135" t="s">
        <v>2475</v>
      </c>
      <c r="C712" s="134">
        <v>221</v>
      </c>
      <c r="D712" s="134">
        <v>609</v>
      </c>
      <c r="E712" s="141">
        <v>491.14479638008999</v>
      </c>
      <c r="F712" s="141">
        <v>19.352250183893201</v>
      </c>
      <c r="G712" s="134">
        <v>522</v>
      </c>
      <c r="H712" s="141">
        <v>85.714285714285694</v>
      </c>
      <c r="I712" s="134">
        <v>486</v>
      </c>
      <c r="J712" s="141">
        <v>79.802955665024598</v>
      </c>
      <c r="K712" s="132" t="s">
        <v>2648</v>
      </c>
      <c r="L712" s="132">
        <v>495</v>
      </c>
      <c r="M712" s="132" t="s">
        <v>2647</v>
      </c>
      <c r="N712" s="132">
        <v>555</v>
      </c>
      <c r="O712" s="134" t="s">
        <v>2646</v>
      </c>
      <c r="P712" s="134" t="s">
        <v>2645</v>
      </c>
    </row>
    <row r="713" spans="1:16">
      <c r="A713" s="136">
        <v>434189</v>
      </c>
      <c r="B713" s="135" t="s">
        <v>2475</v>
      </c>
      <c r="C713" s="134">
        <v>148</v>
      </c>
      <c r="D713" s="134">
        <v>1067</v>
      </c>
      <c r="E713" s="141">
        <v>802.61486486486501</v>
      </c>
      <c r="F713" s="141">
        <v>24.778363180425</v>
      </c>
      <c r="G713" s="134">
        <v>975</v>
      </c>
      <c r="H713" s="141">
        <v>91.377694470478005</v>
      </c>
      <c r="I713" s="134">
        <v>887</v>
      </c>
      <c r="J713" s="141">
        <v>83.130271790065606</v>
      </c>
      <c r="K713" s="132" t="s">
        <v>2644</v>
      </c>
      <c r="L713" s="132">
        <v>1236</v>
      </c>
      <c r="M713" s="132" t="s">
        <v>2643</v>
      </c>
      <c r="N713" s="132">
        <v>1362</v>
      </c>
      <c r="O713" s="134" t="s">
        <v>2642</v>
      </c>
      <c r="P713" s="134" t="s">
        <v>2641</v>
      </c>
    </row>
    <row r="714" spans="1:16">
      <c r="A714" s="136">
        <v>434190</v>
      </c>
      <c r="B714" s="135" t="s">
        <v>2475</v>
      </c>
      <c r="C714" s="134">
        <v>152</v>
      </c>
      <c r="D714" s="134">
        <v>582</v>
      </c>
      <c r="E714" s="141">
        <v>509.64473684210498</v>
      </c>
      <c r="F714" s="141">
        <v>12.4321758003256</v>
      </c>
      <c r="G714" s="134">
        <v>461</v>
      </c>
      <c r="H714" s="141">
        <v>79.209621993127101</v>
      </c>
      <c r="I714" s="134">
        <v>394</v>
      </c>
      <c r="J714" s="141">
        <v>67.6975945017182</v>
      </c>
      <c r="K714" s="132" t="s">
        <v>2640</v>
      </c>
      <c r="L714" s="132">
        <v>606</v>
      </c>
      <c r="M714" s="132" t="s">
        <v>2639</v>
      </c>
      <c r="N714" s="132">
        <v>693</v>
      </c>
      <c r="O714" s="134" t="s">
        <v>2638</v>
      </c>
      <c r="P714" s="134" t="s">
        <v>2637</v>
      </c>
    </row>
    <row r="715" spans="1:16">
      <c r="A715" s="136">
        <v>434191</v>
      </c>
      <c r="B715" s="135" t="s">
        <v>1652</v>
      </c>
      <c r="C715" s="134">
        <v>184</v>
      </c>
      <c r="D715" s="134">
        <v>510</v>
      </c>
      <c r="E715" s="141">
        <v>424.45108695652198</v>
      </c>
      <c r="F715" s="141">
        <v>16.774296675191799</v>
      </c>
      <c r="G715" s="134">
        <v>417</v>
      </c>
      <c r="H715" s="141">
        <v>81.764705882352899</v>
      </c>
      <c r="I715" s="134">
        <v>357</v>
      </c>
      <c r="J715" s="141">
        <v>70</v>
      </c>
      <c r="K715" s="132" t="s">
        <v>2636</v>
      </c>
      <c r="L715" s="132">
        <v>735</v>
      </c>
      <c r="M715" s="132" t="s">
        <v>2635</v>
      </c>
      <c r="N715" s="132">
        <v>435</v>
      </c>
      <c r="O715" s="134" t="s">
        <v>2634</v>
      </c>
      <c r="P715" s="134" t="s">
        <v>2633</v>
      </c>
    </row>
    <row r="716" spans="1:16">
      <c r="A716" s="136">
        <v>434192</v>
      </c>
      <c r="B716" s="135" t="s">
        <v>2475</v>
      </c>
      <c r="C716" s="134">
        <v>196</v>
      </c>
      <c r="D716" s="134">
        <v>1449</v>
      </c>
      <c r="E716" s="141">
        <v>1350.0918367346901</v>
      </c>
      <c r="F716" s="141">
        <v>6.8259601977436901</v>
      </c>
      <c r="G716" s="134">
        <v>826</v>
      </c>
      <c r="H716" s="141">
        <v>57.004830917874401</v>
      </c>
      <c r="I716" s="134">
        <v>696</v>
      </c>
      <c r="J716" s="141">
        <v>48.033126293995899</v>
      </c>
      <c r="K716" s="132" t="s">
        <v>2632</v>
      </c>
      <c r="L716" s="132">
        <v>1569</v>
      </c>
      <c r="M716" s="132" t="s">
        <v>2631</v>
      </c>
      <c r="N716" s="132">
        <v>1548</v>
      </c>
      <c r="O716" s="134" t="s">
        <v>2630</v>
      </c>
      <c r="P716" s="134" t="s">
        <v>2629</v>
      </c>
    </row>
    <row r="717" spans="1:16">
      <c r="A717" s="136">
        <v>434193</v>
      </c>
      <c r="B717" s="135" t="s">
        <v>2480</v>
      </c>
      <c r="C717" s="134">
        <v>231</v>
      </c>
      <c r="D717" s="134">
        <v>1509</v>
      </c>
      <c r="E717" s="141">
        <v>1244.3246753246799</v>
      </c>
      <c r="F717" s="141">
        <v>17.539782947337599</v>
      </c>
      <c r="G717" s="134">
        <v>1090</v>
      </c>
      <c r="H717" s="141">
        <v>72.233267064280994</v>
      </c>
      <c r="I717" s="134">
        <v>936</v>
      </c>
      <c r="J717" s="141">
        <v>62.0278330019881</v>
      </c>
      <c r="K717" s="132" t="s">
        <v>2628</v>
      </c>
      <c r="L717" s="132">
        <v>1614</v>
      </c>
      <c r="M717" s="132" t="s">
        <v>2627</v>
      </c>
      <c r="N717" s="132">
        <v>1689</v>
      </c>
      <c r="O717" s="134" t="s">
        <v>2626</v>
      </c>
      <c r="P717" s="134" t="s">
        <v>2625</v>
      </c>
    </row>
    <row r="718" spans="1:16">
      <c r="A718" s="136">
        <v>434195</v>
      </c>
      <c r="B718" s="135" t="s">
        <v>2466</v>
      </c>
      <c r="C718" s="134">
        <v>247</v>
      </c>
      <c r="D718" s="134">
        <v>2586</v>
      </c>
      <c r="E718" s="141">
        <v>2151.9352226720598</v>
      </c>
      <c r="F718" s="141">
        <v>16.785180871149901</v>
      </c>
      <c r="G718" s="134">
        <v>1818</v>
      </c>
      <c r="H718" s="141">
        <v>70.301624129930403</v>
      </c>
      <c r="I718" s="134">
        <v>1494</v>
      </c>
      <c r="J718" s="141">
        <v>57.772621809744798</v>
      </c>
      <c r="K718" s="132" t="s">
        <v>2624</v>
      </c>
      <c r="L718" s="132">
        <v>2586</v>
      </c>
      <c r="M718" s="132" t="s">
        <v>2623</v>
      </c>
      <c r="N718" s="132">
        <v>2589</v>
      </c>
      <c r="O718" s="134" t="s">
        <v>2622</v>
      </c>
      <c r="P718" s="134" t="s">
        <v>2621</v>
      </c>
    </row>
    <row r="719" spans="1:16">
      <c r="A719" s="136">
        <v>434200</v>
      </c>
      <c r="B719" s="135" t="s">
        <v>2456</v>
      </c>
      <c r="C719" s="134">
        <v>222</v>
      </c>
      <c r="D719" s="134">
        <v>1050</v>
      </c>
      <c r="E719" s="141">
        <v>928.21621621621603</v>
      </c>
      <c r="F719" s="141">
        <v>11.598455598455599</v>
      </c>
      <c r="G719" s="134">
        <v>904</v>
      </c>
      <c r="H719" s="141">
        <v>86.095238095238102</v>
      </c>
      <c r="I719" s="134">
        <v>804</v>
      </c>
      <c r="J719" s="141">
        <v>76.571428571428598</v>
      </c>
      <c r="K719" s="132" t="s">
        <v>2620</v>
      </c>
      <c r="L719" s="132">
        <v>1503</v>
      </c>
      <c r="M719" s="132" t="s">
        <v>2619</v>
      </c>
      <c r="N719" s="132">
        <v>1143</v>
      </c>
      <c r="O719" s="134" t="s">
        <v>2618</v>
      </c>
      <c r="P719" s="134" t="s">
        <v>2617</v>
      </c>
    </row>
    <row r="720" spans="1:16">
      <c r="A720" s="136">
        <v>434201</v>
      </c>
      <c r="B720" s="135" t="s">
        <v>2461</v>
      </c>
      <c r="C720" s="134">
        <v>228</v>
      </c>
      <c r="D720" s="134">
        <v>1320</v>
      </c>
      <c r="E720" s="141">
        <v>1136.34210526316</v>
      </c>
      <c r="F720" s="141">
        <v>13.9134768740032</v>
      </c>
      <c r="G720" s="134">
        <v>891</v>
      </c>
      <c r="H720" s="141">
        <v>67.5</v>
      </c>
      <c r="I720" s="134">
        <v>798</v>
      </c>
      <c r="J720" s="141">
        <v>60.454545454545503</v>
      </c>
      <c r="K720" s="132" t="s">
        <v>2616</v>
      </c>
      <c r="L720" s="132">
        <v>1545</v>
      </c>
      <c r="M720" s="132" t="s">
        <v>2615</v>
      </c>
      <c r="N720" s="132">
        <v>1536</v>
      </c>
      <c r="O720" s="134" t="s">
        <v>2614</v>
      </c>
      <c r="P720" s="134" t="s">
        <v>2613</v>
      </c>
    </row>
    <row r="721" spans="1:16">
      <c r="A721" s="136">
        <v>434202</v>
      </c>
      <c r="B721" s="135" t="s">
        <v>1652</v>
      </c>
      <c r="C721" s="134">
        <v>209</v>
      </c>
      <c r="D721" s="134">
        <v>651</v>
      </c>
      <c r="E721" s="141">
        <v>549.33014354066995</v>
      </c>
      <c r="F721" s="141">
        <v>15.617489471479299</v>
      </c>
      <c r="G721" s="134">
        <v>482</v>
      </c>
      <c r="H721" s="141">
        <v>74.039938556067597</v>
      </c>
      <c r="I721" s="134">
        <v>417</v>
      </c>
      <c r="J721" s="141">
        <v>64.055299539170505</v>
      </c>
      <c r="K721" s="132" t="s">
        <v>2612</v>
      </c>
      <c r="L721" s="132">
        <v>651</v>
      </c>
      <c r="M721" s="132" t="s">
        <v>2611</v>
      </c>
      <c r="N721" s="132">
        <v>642</v>
      </c>
      <c r="O721" s="134" t="s">
        <v>2610</v>
      </c>
      <c r="P721" s="134" t="s">
        <v>2609</v>
      </c>
    </row>
    <row r="722" spans="1:16">
      <c r="A722" s="136">
        <v>434204</v>
      </c>
      <c r="B722" s="135" t="s">
        <v>2475</v>
      </c>
      <c r="C722" s="134">
        <v>93</v>
      </c>
      <c r="D722" s="134">
        <v>1593</v>
      </c>
      <c r="E722" s="141">
        <v>1052.3440860215101</v>
      </c>
      <c r="F722" s="141">
        <v>33.939479847990903</v>
      </c>
      <c r="G722" s="134">
        <v>951</v>
      </c>
      <c r="H722" s="141">
        <v>59.698681732579999</v>
      </c>
      <c r="I722" s="134">
        <v>774</v>
      </c>
      <c r="J722" s="141">
        <v>48.587570621468899</v>
      </c>
      <c r="K722" s="132" t="s">
        <v>2608</v>
      </c>
      <c r="L722" s="132">
        <v>1734</v>
      </c>
      <c r="M722" s="132" t="s">
        <v>2607</v>
      </c>
      <c r="N722" s="132">
        <v>3261</v>
      </c>
      <c r="O722" s="134" t="s">
        <v>2606</v>
      </c>
      <c r="P722" s="134" t="s">
        <v>2605</v>
      </c>
    </row>
    <row r="723" spans="1:16">
      <c r="A723" s="136">
        <v>434205</v>
      </c>
      <c r="B723" s="135" t="s">
        <v>2461</v>
      </c>
      <c r="C723" s="134">
        <v>238</v>
      </c>
      <c r="D723" s="134">
        <v>1566</v>
      </c>
      <c r="E723" s="141">
        <v>1482.57983193277</v>
      </c>
      <c r="F723" s="141">
        <v>5.3269583695547196</v>
      </c>
      <c r="G723" s="134">
        <v>1005</v>
      </c>
      <c r="H723" s="141">
        <v>64.176245210727998</v>
      </c>
      <c r="I723" s="134">
        <v>733</v>
      </c>
      <c r="J723" s="141">
        <v>46.807151979565802</v>
      </c>
      <c r="K723" s="132" t="s">
        <v>2604</v>
      </c>
      <c r="L723" s="132">
        <v>1584</v>
      </c>
      <c r="M723" s="132" t="s">
        <v>2603</v>
      </c>
      <c r="N723" s="132">
        <v>3087</v>
      </c>
      <c r="O723" s="134" t="s">
        <v>2602</v>
      </c>
      <c r="P723" s="134" t="s">
        <v>2601</v>
      </c>
    </row>
    <row r="724" spans="1:16">
      <c r="A724" s="136">
        <v>434206</v>
      </c>
      <c r="B724" s="135" t="s">
        <v>1652</v>
      </c>
      <c r="C724" s="134">
        <v>182</v>
      </c>
      <c r="D724" s="134">
        <v>480</v>
      </c>
      <c r="E724" s="141">
        <v>433.86263736263697</v>
      </c>
      <c r="F724" s="141">
        <v>9.6119505494505493</v>
      </c>
      <c r="G724" s="134">
        <v>357</v>
      </c>
      <c r="H724" s="141">
        <v>74.375</v>
      </c>
      <c r="I724" s="134">
        <v>296</v>
      </c>
      <c r="J724" s="141">
        <v>61.6666666666667</v>
      </c>
      <c r="K724" s="132" t="s">
        <v>2600</v>
      </c>
      <c r="L724" s="132">
        <v>624</v>
      </c>
      <c r="M724" s="132" t="s">
        <v>2599</v>
      </c>
      <c r="N724" s="132">
        <v>579</v>
      </c>
      <c r="O724" s="134" t="s">
        <v>2598</v>
      </c>
      <c r="P724" s="134" t="s">
        <v>2597</v>
      </c>
    </row>
    <row r="725" spans="1:16">
      <c r="A725" s="136">
        <v>434210</v>
      </c>
      <c r="B725" s="135" t="s">
        <v>1652</v>
      </c>
      <c r="C725" s="134">
        <v>227</v>
      </c>
      <c r="D725" s="134">
        <v>531</v>
      </c>
      <c r="E725" s="141">
        <v>505.61233480176202</v>
      </c>
      <c r="F725" s="141">
        <v>4.7811045571069499</v>
      </c>
      <c r="G725" s="134">
        <v>384</v>
      </c>
      <c r="H725" s="141">
        <v>72.316384180791005</v>
      </c>
      <c r="I725" s="134">
        <v>345</v>
      </c>
      <c r="J725" s="141">
        <v>64.971751412429398</v>
      </c>
      <c r="K725" s="132" t="s">
        <v>2596</v>
      </c>
      <c r="L725" s="132">
        <v>528</v>
      </c>
      <c r="M725" s="132" t="s">
        <v>2595</v>
      </c>
      <c r="N725" s="132">
        <v>519</v>
      </c>
      <c r="O725" s="134" t="s">
        <v>2594</v>
      </c>
      <c r="P725" s="134" t="s">
        <v>2593</v>
      </c>
    </row>
    <row r="726" spans="1:16">
      <c r="A726" s="136">
        <v>434215</v>
      </c>
      <c r="B726" s="135" t="s">
        <v>2461</v>
      </c>
      <c r="C726" s="134">
        <v>238</v>
      </c>
      <c r="D726" s="134">
        <v>1911</v>
      </c>
      <c r="E726" s="141">
        <v>1703.0294117647099</v>
      </c>
      <c r="F726" s="141">
        <v>10.8828146643273</v>
      </c>
      <c r="G726" s="134">
        <v>1475</v>
      </c>
      <c r="H726" s="141">
        <v>77.184720041862903</v>
      </c>
      <c r="I726" s="134">
        <v>1316</v>
      </c>
      <c r="J726" s="141">
        <v>68.864468864468904</v>
      </c>
      <c r="K726" s="132" t="s">
        <v>2592</v>
      </c>
      <c r="L726" s="132">
        <v>2121</v>
      </c>
      <c r="M726" s="132" t="s">
        <v>2591</v>
      </c>
      <c r="N726" s="132">
        <v>2028</v>
      </c>
      <c r="O726" s="134" t="s">
        <v>2590</v>
      </c>
      <c r="P726" s="134" t="s">
        <v>2589</v>
      </c>
    </row>
    <row r="727" spans="1:16">
      <c r="A727" s="136">
        <v>434217</v>
      </c>
      <c r="B727" s="135" t="s">
        <v>2588</v>
      </c>
      <c r="C727" s="134">
        <v>214</v>
      </c>
      <c r="D727" s="134">
        <v>1008</v>
      </c>
      <c r="E727" s="141">
        <v>978.95327102803697</v>
      </c>
      <c r="F727" s="141">
        <v>2.8816199376946998</v>
      </c>
      <c r="G727" s="134">
        <v>530</v>
      </c>
      <c r="H727" s="141">
        <v>52.579365079365097</v>
      </c>
      <c r="I727" s="134">
        <v>459</v>
      </c>
      <c r="J727" s="141">
        <v>45.535714285714299</v>
      </c>
      <c r="K727" s="132" t="s">
        <v>2587</v>
      </c>
      <c r="L727" s="132">
        <v>1107</v>
      </c>
      <c r="M727" s="132" t="s">
        <v>2586</v>
      </c>
      <c r="N727" s="132">
        <v>1056</v>
      </c>
      <c r="O727" s="134" t="s">
        <v>2585</v>
      </c>
      <c r="P727" s="134" t="s">
        <v>2584</v>
      </c>
    </row>
    <row r="728" spans="1:16">
      <c r="A728" s="136">
        <v>434221</v>
      </c>
      <c r="B728" s="135" t="s">
        <v>2485</v>
      </c>
      <c r="C728" s="134">
        <v>237</v>
      </c>
      <c r="D728" s="134">
        <v>972</v>
      </c>
      <c r="E728" s="141">
        <v>886.03797468354401</v>
      </c>
      <c r="F728" s="141">
        <v>8.8438297650674595</v>
      </c>
      <c r="G728" s="134">
        <v>756</v>
      </c>
      <c r="H728" s="141">
        <v>77.7777777777778</v>
      </c>
      <c r="I728" s="134">
        <v>622</v>
      </c>
      <c r="J728" s="141">
        <v>63.991769547325099</v>
      </c>
      <c r="K728" s="132" t="s">
        <v>2583</v>
      </c>
      <c r="L728" s="132">
        <v>990</v>
      </c>
      <c r="M728" s="132" t="s">
        <v>2582</v>
      </c>
      <c r="N728" s="132">
        <v>981</v>
      </c>
      <c r="O728" s="134" t="s">
        <v>2581</v>
      </c>
      <c r="P728" s="134" t="s">
        <v>2580</v>
      </c>
    </row>
    <row r="729" spans="1:16">
      <c r="A729" s="136">
        <v>434222</v>
      </c>
      <c r="B729" s="135" t="s">
        <v>2461</v>
      </c>
      <c r="C729" s="134">
        <v>235</v>
      </c>
      <c r="D729" s="134">
        <v>1545</v>
      </c>
      <c r="E729" s="141">
        <v>1291.0212765957399</v>
      </c>
      <c r="F729" s="141">
        <v>16.438752323900001</v>
      </c>
      <c r="G729" s="134">
        <v>1210</v>
      </c>
      <c r="H729" s="141">
        <v>78.317152103559906</v>
      </c>
      <c r="I729" s="134">
        <v>1041</v>
      </c>
      <c r="J729" s="141">
        <v>67.378640776699001</v>
      </c>
      <c r="K729" s="132" t="s">
        <v>2579</v>
      </c>
      <c r="L729" s="132">
        <v>1932</v>
      </c>
      <c r="M729" s="132" t="s">
        <v>2578</v>
      </c>
      <c r="N729" s="132">
        <v>1938</v>
      </c>
      <c r="O729" s="134" t="s">
        <v>2577</v>
      </c>
      <c r="P729" s="134" t="s">
        <v>2576</v>
      </c>
    </row>
    <row r="730" spans="1:16">
      <c r="A730" s="136">
        <v>434224</v>
      </c>
      <c r="B730" s="135" t="s">
        <v>2456</v>
      </c>
      <c r="C730" s="134">
        <v>208</v>
      </c>
      <c r="D730" s="134">
        <v>1335</v>
      </c>
      <c r="E730" s="141">
        <v>997.28365384615404</v>
      </c>
      <c r="F730" s="141">
        <v>25.297104580812402</v>
      </c>
      <c r="G730" s="134">
        <v>889</v>
      </c>
      <c r="H730" s="141">
        <v>66.591760299625506</v>
      </c>
      <c r="I730" s="134">
        <v>733</v>
      </c>
      <c r="J730" s="141">
        <v>54.9063670411985</v>
      </c>
      <c r="K730" s="132" t="s">
        <v>2575</v>
      </c>
      <c r="L730" s="132">
        <v>1329</v>
      </c>
      <c r="M730" s="132" t="s">
        <v>2574</v>
      </c>
      <c r="N730" s="132">
        <v>1338</v>
      </c>
      <c r="O730" s="134" t="s">
        <v>2573</v>
      </c>
      <c r="P730" s="134" t="s">
        <v>2572</v>
      </c>
    </row>
    <row r="731" spans="1:16">
      <c r="A731" s="136">
        <v>434229</v>
      </c>
      <c r="B731" s="135" t="s">
        <v>1627</v>
      </c>
      <c r="C731" s="134">
        <v>233</v>
      </c>
      <c r="D731" s="134">
        <v>1611</v>
      </c>
      <c r="E731" s="141">
        <v>1516.0686695279001</v>
      </c>
      <c r="F731" s="141">
        <v>5.8926958703974597</v>
      </c>
      <c r="G731" s="134">
        <v>942</v>
      </c>
      <c r="H731" s="141">
        <v>58.472998137802598</v>
      </c>
      <c r="I731" s="134">
        <v>807</v>
      </c>
      <c r="J731" s="141">
        <v>50.093109869646199</v>
      </c>
      <c r="K731" s="132" t="s">
        <v>2571</v>
      </c>
      <c r="L731" s="132">
        <v>1701</v>
      </c>
      <c r="M731" s="132" t="s">
        <v>2570</v>
      </c>
      <c r="N731" s="132">
        <v>1752</v>
      </c>
      <c r="O731" s="134" t="s">
        <v>2569</v>
      </c>
      <c r="P731" s="134" t="s">
        <v>2568</v>
      </c>
    </row>
    <row r="732" spans="1:16">
      <c r="A732" s="136">
        <v>434235</v>
      </c>
      <c r="B732" s="135" t="s">
        <v>2475</v>
      </c>
      <c r="C732" s="134">
        <v>205</v>
      </c>
      <c r="D732" s="134">
        <v>439</v>
      </c>
      <c r="E732" s="141">
        <v>376.66829268292702</v>
      </c>
      <c r="F732" s="141">
        <v>14.1985665870326</v>
      </c>
      <c r="G732" s="134">
        <v>344</v>
      </c>
      <c r="H732" s="141">
        <v>78.359908883826904</v>
      </c>
      <c r="I732" s="134">
        <v>271</v>
      </c>
      <c r="J732" s="141">
        <v>61.731207289293899</v>
      </c>
      <c r="K732" s="132" t="s">
        <v>2567</v>
      </c>
      <c r="L732" s="132">
        <v>2559</v>
      </c>
      <c r="M732" s="132" t="s">
        <v>2566</v>
      </c>
      <c r="N732" s="132">
        <v>2634</v>
      </c>
      <c r="O732" s="134" t="s">
        <v>2565</v>
      </c>
      <c r="P732" s="134" t="s">
        <v>2564</v>
      </c>
    </row>
    <row r="733" spans="1:16">
      <c r="A733" s="136">
        <v>434239</v>
      </c>
      <c r="B733" s="135" t="s">
        <v>1638</v>
      </c>
      <c r="C733" s="134">
        <v>229</v>
      </c>
      <c r="D733" s="134">
        <v>1107</v>
      </c>
      <c r="E733" s="141">
        <v>1020.72052401747</v>
      </c>
      <c r="F733" s="141">
        <v>7.7939906036614897</v>
      </c>
      <c r="G733" s="134">
        <v>685</v>
      </c>
      <c r="H733" s="141">
        <v>61.878952122854599</v>
      </c>
      <c r="I733" s="134">
        <v>544</v>
      </c>
      <c r="J733" s="141">
        <v>49.141824751580799</v>
      </c>
      <c r="K733" s="132" t="s">
        <v>2563</v>
      </c>
      <c r="L733" s="132">
        <v>1368</v>
      </c>
      <c r="M733" s="132" t="s">
        <v>2562</v>
      </c>
      <c r="N733" s="132">
        <v>1410</v>
      </c>
      <c r="O733" s="134" t="s">
        <v>2561</v>
      </c>
      <c r="P733" s="134" t="s">
        <v>2560</v>
      </c>
    </row>
    <row r="734" spans="1:16">
      <c r="A734" s="136">
        <v>434242</v>
      </c>
      <c r="B734" s="135" t="s">
        <v>1652</v>
      </c>
      <c r="C734" s="134">
        <v>231</v>
      </c>
      <c r="D734" s="134">
        <v>348</v>
      </c>
      <c r="E734" s="141">
        <v>346.42857142857099</v>
      </c>
      <c r="F734" s="141">
        <v>0.45155993431855501</v>
      </c>
      <c r="G734" s="134">
        <v>202</v>
      </c>
      <c r="H734" s="141">
        <v>58.045977011494301</v>
      </c>
      <c r="I734" s="134">
        <v>164</v>
      </c>
      <c r="J734" s="141">
        <v>47.1264367816092</v>
      </c>
      <c r="K734" s="132" t="s">
        <v>2559</v>
      </c>
      <c r="L734" s="132">
        <v>519</v>
      </c>
      <c r="M734" s="132" t="s">
        <v>2558</v>
      </c>
      <c r="N734" s="132">
        <v>507</v>
      </c>
      <c r="O734" s="134" t="s">
        <v>2557</v>
      </c>
      <c r="P734" s="134" t="s">
        <v>2556</v>
      </c>
    </row>
    <row r="735" spans="1:16">
      <c r="A735" s="136">
        <v>434243</v>
      </c>
      <c r="B735" s="135" t="s">
        <v>2461</v>
      </c>
      <c r="C735" s="134">
        <v>235</v>
      </c>
      <c r="D735" s="134">
        <v>2691</v>
      </c>
      <c r="E735" s="141">
        <v>2114.8212765957401</v>
      </c>
      <c r="F735" s="141">
        <v>21.411323798002801</v>
      </c>
      <c r="G735" s="134">
        <v>1827</v>
      </c>
      <c r="H735" s="141">
        <v>67.892976588628798</v>
      </c>
      <c r="I735" s="134">
        <v>1450</v>
      </c>
      <c r="J735" s="141">
        <v>53.883314752879997</v>
      </c>
      <c r="K735" s="132" t="s">
        <v>2555</v>
      </c>
      <c r="L735" s="132">
        <v>3135</v>
      </c>
      <c r="M735" s="132" t="s">
        <v>2554</v>
      </c>
      <c r="N735" s="132">
        <v>2931</v>
      </c>
      <c r="O735" s="134" t="s">
        <v>2553</v>
      </c>
      <c r="P735" s="134" t="s">
        <v>2552</v>
      </c>
    </row>
    <row r="736" spans="1:16">
      <c r="A736" s="136">
        <v>434250</v>
      </c>
      <c r="B736" s="135" t="s">
        <v>1652</v>
      </c>
      <c r="C736" s="134">
        <v>154</v>
      </c>
      <c r="D736" s="134">
        <v>546</v>
      </c>
      <c r="E736" s="141">
        <v>502.383116883117</v>
      </c>
      <c r="F736" s="141">
        <v>7.9884401312972697</v>
      </c>
      <c r="G736" s="134">
        <v>418</v>
      </c>
      <c r="H736" s="141">
        <v>76.556776556776597</v>
      </c>
      <c r="I736" s="134">
        <v>326</v>
      </c>
      <c r="J736" s="141">
        <v>59.706959706959701</v>
      </c>
      <c r="K736" s="132" t="s">
        <v>2551</v>
      </c>
      <c r="L736" s="132">
        <v>558</v>
      </c>
      <c r="M736" s="132" t="s">
        <v>2550</v>
      </c>
      <c r="N736" s="132">
        <v>567</v>
      </c>
      <c r="O736" s="134" t="s">
        <v>2549</v>
      </c>
      <c r="P736" s="134" t="s">
        <v>2548</v>
      </c>
    </row>
    <row r="737" spans="1:16">
      <c r="A737" s="136">
        <v>434253</v>
      </c>
      <c r="B737" s="135" t="s">
        <v>1627</v>
      </c>
      <c r="C737" s="134">
        <v>237</v>
      </c>
      <c r="D737" s="134">
        <v>1245</v>
      </c>
      <c r="E737" s="141">
        <v>1175.8734177215199</v>
      </c>
      <c r="F737" s="141">
        <v>5.5523359259824101</v>
      </c>
      <c r="G737" s="134">
        <v>819</v>
      </c>
      <c r="H737" s="141">
        <v>65.783132530120497</v>
      </c>
      <c r="I737" s="134">
        <v>684</v>
      </c>
      <c r="J737" s="141">
        <v>54.939759036144601</v>
      </c>
      <c r="K737" s="132" t="s">
        <v>2547</v>
      </c>
      <c r="L737" s="132">
        <v>1227</v>
      </c>
      <c r="M737" s="132" t="s">
        <v>2546</v>
      </c>
      <c r="N737" s="132">
        <v>1233</v>
      </c>
      <c r="O737" s="134" t="s">
        <v>2545</v>
      </c>
      <c r="P737" s="134" t="s">
        <v>2544</v>
      </c>
    </row>
    <row r="738" spans="1:16">
      <c r="A738" s="136">
        <v>434255</v>
      </c>
      <c r="B738" s="135" t="s">
        <v>2461</v>
      </c>
      <c r="C738" s="134">
        <v>224</v>
      </c>
      <c r="D738" s="134">
        <v>1703</v>
      </c>
      <c r="E738" s="141">
        <v>1365.3794642857099</v>
      </c>
      <c r="F738" s="141">
        <v>19.825046137068998</v>
      </c>
      <c r="G738" s="134">
        <v>1377</v>
      </c>
      <c r="H738" s="141">
        <v>80.857310628302997</v>
      </c>
      <c r="I738" s="134">
        <v>1205</v>
      </c>
      <c r="J738" s="141">
        <v>70.757486788021097</v>
      </c>
      <c r="K738" s="132" t="s">
        <v>2543</v>
      </c>
      <c r="L738" s="132">
        <v>2142</v>
      </c>
      <c r="M738" s="132" t="s">
        <v>2542</v>
      </c>
      <c r="N738" s="132">
        <v>2307</v>
      </c>
      <c r="O738" s="134" t="s">
        <v>2541</v>
      </c>
      <c r="P738" s="134" t="s">
        <v>2540</v>
      </c>
    </row>
    <row r="739" spans="1:16">
      <c r="A739" s="136">
        <v>434256</v>
      </c>
      <c r="B739" s="135" t="s">
        <v>2480</v>
      </c>
      <c r="C739" s="134">
        <v>221</v>
      </c>
      <c r="D739" s="134">
        <v>1029</v>
      </c>
      <c r="E739" s="141">
        <v>932.07692307692298</v>
      </c>
      <c r="F739" s="141">
        <v>9.4191522762951294</v>
      </c>
      <c r="G739" s="134">
        <v>701</v>
      </c>
      <c r="H739" s="141">
        <v>68.124392614188494</v>
      </c>
      <c r="I739" s="134">
        <v>607</v>
      </c>
      <c r="J739" s="141">
        <v>58.989310009718203</v>
      </c>
      <c r="K739" s="132" t="s">
        <v>2539</v>
      </c>
      <c r="L739" s="132">
        <v>1215</v>
      </c>
      <c r="M739" s="132" t="s">
        <v>2538</v>
      </c>
      <c r="N739" s="132">
        <v>1224</v>
      </c>
      <c r="O739" s="134" t="s">
        <v>2537</v>
      </c>
      <c r="P739" s="134" t="s">
        <v>2536</v>
      </c>
    </row>
    <row r="740" spans="1:16">
      <c r="A740" s="136">
        <v>434257</v>
      </c>
      <c r="B740" s="135" t="s">
        <v>2461</v>
      </c>
      <c r="C740" s="134">
        <v>235</v>
      </c>
      <c r="D740" s="134">
        <v>3306</v>
      </c>
      <c r="E740" s="141">
        <v>2776.0468085106399</v>
      </c>
      <c r="F740" s="141">
        <v>16.0300420898174</v>
      </c>
      <c r="G740" s="134">
        <v>2502</v>
      </c>
      <c r="H740" s="141">
        <v>75.680580762250401</v>
      </c>
      <c r="I740" s="134">
        <v>2224</v>
      </c>
      <c r="J740" s="141">
        <v>67.271627344222594</v>
      </c>
      <c r="K740" s="132" t="s">
        <v>2535</v>
      </c>
      <c r="L740" s="132">
        <v>3297</v>
      </c>
      <c r="M740" s="132" t="s">
        <v>2534</v>
      </c>
      <c r="N740" s="132">
        <v>3303</v>
      </c>
      <c r="O740" s="134" t="s">
        <v>2533</v>
      </c>
      <c r="P740" s="134" t="s">
        <v>2532</v>
      </c>
    </row>
    <row r="741" spans="1:16">
      <c r="A741" s="136">
        <v>434258</v>
      </c>
      <c r="B741" s="135" t="s">
        <v>2461</v>
      </c>
      <c r="C741" s="134">
        <v>217</v>
      </c>
      <c r="D741" s="134">
        <v>1398</v>
      </c>
      <c r="E741" s="141">
        <v>1240.7281105990801</v>
      </c>
      <c r="F741" s="141">
        <v>11.249777496489401</v>
      </c>
      <c r="G741" s="134">
        <v>923</v>
      </c>
      <c r="H741" s="141">
        <v>66.022889842632296</v>
      </c>
      <c r="I741" s="134">
        <v>789</v>
      </c>
      <c r="J741" s="141">
        <v>56.437768240343303</v>
      </c>
      <c r="K741" s="132" t="s">
        <v>2531</v>
      </c>
      <c r="L741" s="132">
        <v>1422</v>
      </c>
      <c r="M741" s="132" t="s">
        <v>2530</v>
      </c>
      <c r="N741" s="132">
        <v>1527</v>
      </c>
      <c r="O741" s="134" t="s">
        <v>2529</v>
      </c>
      <c r="P741" s="134" t="s">
        <v>2528</v>
      </c>
    </row>
    <row r="742" spans="1:16">
      <c r="A742" s="136">
        <v>434259</v>
      </c>
      <c r="B742" s="135" t="s">
        <v>2480</v>
      </c>
      <c r="C742" s="134">
        <v>231</v>
      </c>
      <c r="D742" s="134">
        <v>957</v>
      </c>
      <c r="E742" s="141">
        <v>902.71428571428601</v>
      </c>
      <c r="F742" s="141">
        <v>5.6724884311091204</v>
      </c>
      <c r="G742" s="134">
        <v>677</v>
      </c>
      <c r="H742" s="141">
        <v>70.741901776384495</v>
      </c>
      <c r="I742" s="134">
        <v>587</v>
      </c>
      <c r="J742" s="141">
        <v>61.337513061651002</v>
      </c>
      <c r="K742" s="132" t="s">
        <v>2527</v>
      </c>
      <c r="L742" s="132">
        <v>1746</v>
      </c>
      <c r="M742" s="132" t="s">
        <v>2526</v>
      </c>
      <c r="N742" s="132">
        <v>1842</v>
      </c>
      <c r="O742" s="134" t="s">
        <v>2525</v>
      </c>
      <c r="P742" s="134" t="s">
        <v>2524</v>
      </c>
    </row>
    <row r="743" spans="1:16">
      <c r="A743" s="136">
        <v>434260</v>
      </c>
      <c r="B743" s="135" t="s">
        <v>2490</v>
      </c>
      <c r="C743" s="134">
        <v>216</v>
      </c>
      <c r="D743" s="134">
        <v>918</v>
      </c>
      <c r="E743" s="141">
        <v>752.305555555556</v>
      </c>
      <c r="F743" s="141">
        <v>18.049503752118099</v>
      </c>
      <c r="G743" s="134">
        <v>740</v>
      </c>
      <c r="H743" s="141">
        <v>80.610021786492396</v>
      </c>
      <c r="I743" s="134">
        <v>640</v>
      </c>
      <c r="J743" s="141">
        <v>69.716775599128496</v>
      </c>
      <c r="K743" s="132" t="s">
        <v>2523</v>
      </c>
      <c r="L743" s="132">
        <v>915</v>
      </c>
      <c r="M743" s="132" t="s">
        <v>2522</v>
      </c>
      <c r="N743" s="132">
        <v>1380</v>
      </c>
      <c r="O743" s="134" t="s">
        <v>2521</v>
      </c>
      <c r="P743" s="134" t="s">
        <v>2520</v>
      </c>
    </row>
    <row r="744" spans="1:16">
      <c r="A744" s="136">
        <v>434261</v>
      </c>
      <c r="B744" s="135" t="s">
        <v>2519</v>
      </c>
      <c r="C744" s="134">
        <v>201</v>
      </c>
      <c r="D744" s="134">
        <v>2622</v>
      </c>
      <c r="E744" s="141">
        <v>2148.5223880597</v>
      </c>
      <c r="F744" s="141">
        <v>18.0578799367009</v>
      </c>
      <c r="G744" s="134">
        <v>2138</v>
      </c>
      <c r="H744" s="141">
        <v>81.540808543096901</v>
      </c>
      <c r="I744" s="134">
        <v>1880</v>
      </c>
      <c r="J744" s="141">
        <v>71.700991609458399</v>
      </c>
      <c r="K744" s="132" t="s">
        <v>2518</v>
      </c>
      <c r="L744" s="132">
        <v>2844</v>
      </c>
      <c r="M744" s="132" t="s">
        <v>2517</v>
      </c>
      <c r="N744" s="132">
        <v>2937</v>
      </c>
      <c r="O744" s="134" t="s">
        <v>2516</v>
      </c>
      <c r="P744" s="134" t="s">
        <v>2515</v>
      </c>
    </row>
    <row r="745" spans="1:16">
      <c r="A745" s="136">
        <v>434268</v>
      </c>
      <c r="B745" s="135" t="s">
        <v>1652</v>
      </c>
      <c r="C745" s="134">
        <v>215</v>
      </c>
      <c r="D745" s="134">
        <v>534</v>
      </c>
      <c r="E745" s="141">
        <v>510.195348837209</v>
      </c>
      <c r="F745" s="141">
        <v>4.4577998432192301</v>
      </c>
      <c r="G745" s="134">
        <v>317</v>
      </c>
      <c r="H745" s="141">
        <v>59.363295880149799</v>
      </c>
      <c r="I745" s="134">
        <v>259</v>
      </c>
      <c r="J745" s="141">
        <v>48.501872659176001</v>
      </c>
      <c r="K745" s="132" t="s">
        <v>2514</v>
      </c>
      <c r="L745" s="132">
        <v>672</v>
      </c>
      <c r="M745" s="132" t="s">
        <v>2513</v>
      </c>
      <c r="N745" s="132">
        <v>660</v>
      </c>
      <c r="O745" s="134" t="s">
        <v>2512</v>
      </c>
      <c r="P745" s="134" t="s">
        <v>2511</v>
      </c>
    </row>
    <row r="746" spans="1:16">
      <c r="A746" s="136">
        <v>434271</v>
      </c>
      <c r="B746" s="135" t="s">
        <v>1627</v>
      </c>
      <c r="C746" s="134">
        <v>232</v>
      </c>
      <c r="D746" s="134">
        <v>1434</v>
      </c>
      <c r="E746" s="141">
        <v>1363.0991379310301</v>
      </c>
      <c r="F746" s="141">
        <v>4.9442721108065202</v>
      </c>
      <c r="G746" s="134">
        <v>794</v>
      </c>
      <c r="H746" s="141">
        <v>55.369595536959601</v>
      </c>
      <c r="I746" s="134">
        <v>663</v>
      </c>
      <c r="J746" s="141">
        <v>46.234309623431002</v>
      </c>
      <c r="K746" s="132" t="s">
        <v>2510</v>
      </c>
      <c r="L746" s="132">
        <v>1443</v>
      </c>
      <c r="M746" s="132" t="s">
        <v>2509</v>
      </c>
      <c r="N746" s="132">
        <v>1437</v>
      </c>
      <c r="O746" s="134" t="s">
        <v>2508</v>
      </c>
      <c r="P746" s="134" t="s">
        <v>2507</v>
      </c>
    </row>
    <row r="747" spans="1:16">
      <c r="A747" s="136">
        <v>434273</v>
      </c>
      <c r="B747" s="135" t="s">
        <v>2456</v>
      </c>
      <c r="C747" s="134">
        <v>233</v>
      </c>
      <c r="D747" s="134">
        <v>1089</v>
      </c>
      <c r="E747" s="141">
        <v>934.51931330472098</v>
      </c>
      <c r="F747" s="141">
        <v>14.1855543338181</v>
      </c>
      <c r="G747" s="134">
        <v>746</v>
      </c>
      <c r="H747" s="141">
        <v>68.503213957759399</v>
      </c>
      <c r="I747" s="134">
        <v>609</v>
      </c>
      <c r="J747" s="141">
        <v>55.9228650137741</v>
      </c>
      <c r="K747" s="132" t="s">
        <v>2506</v>
      </c>
      <c r="L747" s="132">
        <v>1425</v>
      </c>
      <c r="M747" s="132" t="s">
        <v>2505</v>
      </c>
      <c r="N747" s="132">
        <v>1431</v>
      </c>
      <c r="O747" s="134" t="s">
        <v>2504</v>
      </c>
      <c r="P747" s="134" t="s">
        <v>2503</v>
      </c>
    </row>
    <row r="748" spans="1:16">
      <c r="A748" s="136">
        <v>434274</v>
      </c>
      <c r="B748" s="135" t="s">
        <v>2485</v>
      </c>
      <c r="C748" s="134">
        <v>237</v>
      </c>
      <c r="D748" s="134">
        <v>1353</v>
      </c>
      <c r="E748" s="141">
        <v>1163.7594936708899</v>
      </c>
      <c r="F748" s="141">
        <v>13.986733653297399</v>
      </c>
      <c r="G748" s="134">
        <v>956</v>
      </c>
      <c r="H748" s="141">
        <v>70.657797487065807</v>
      </c>
      <c r="I748" s="134">
        <v>837</v>
      </c>
      <c r="J748" s="141">
        <v>61.8625277161863</v>
      </c>
      <c r="K748" s="132" t="s">
        <v>2502</v>
      </c>
      <c r="L748" s="132">
        <v>1323</v>
      </c>
      <c r="M748" s="132" t="s">
        <v>2501</v>
      </c>
      <c r="N748" s="132">
        <v>1317</v>
      </c>
      <c r="O748" s="134" t="s">
        <v>2500</v>
      </c>
      <c r="P748" s="134" t="s">
        <v>2499</v>
      </c>
    </row>
    <row r="749" spans="1:16">
      <c r="A749" s="136">
        <v>434276</v>
      </c>
      <c r="B749" s="135" t="s">
        <v>2475</v>
      </c>
      <c r="C749" s="134">
        <v>188</v>
      </c>
      <c r="D749" s="134">
        <v>1314</v>
      </c>
      <c r="E749" s="141">
        <v>1098.9095744680901</v>
      </c>
      <c r="F749" s="141">
        <v>16.3691343631594</v>
      </c>
      <c r="G749" s="134">
        <v>909</v>
      </c>
      <c r="H749" s="141">
        <v>69.178082191780803</v>
      </c>
      <c r="I749" s="134">
        <v>733</v>
      </c>
      <c r="J749" s="141">
        <v>55.783866057838701</v>
      </c>
      <c r="K749" s="132" t="s">
        <v>2498</v>
      </c>
      <c r="L749" s="132">
        <v>1419</v>
      </c>
      <c r="M749" s="132" t="s">
        <v>2497</v>
      </c>
      <c r="N749" s="132">
        <v>1593</v>
      </c>
      <c r="O749" s="134" t="s">
        <v>2496</v>
      </c>
      <c r="P749" s="134" t="s">
        <v>2495</v>
      </c>
    </row>
    <row r="750" spans="1:16">
      <c r="A750" s="136">
        <v>434277</v>
      </c>
      <c r="B750" s="135" t="s">
        <v>2461</v>
      </c>
      <c r="C750" s="134">
        <v>231</v>
      </c>
      <c r="D750" s="134">
        <v>1335</v>
      </c>
      <c r="E750" s="141">
        <v>1208.2467532467499</v>
      </c>
      <c r="F750" s="141">
        <v>9.4946252249623004</v>
      </c>
      <c r="G750" s="134">
        <v>822</v>
      </c>
      <c r="H750" s="141">
        <v>61.5730337078652</v>
      </c>
      <c r="I750" s="134">
        <v>696</v>
      </c>
      <c r="J750" s="141">
        <v>52.134831460674199</v>
      </c>
      <c r="K750" s="132" t="s">
        <v>2494</v>
      </c>
      <c r="L750" s="132">
        <v>1446</v>
      </c>
      <c r="M750" s="132" t="s">
        <v>2493</v>
      </c>
      <c r="N750" s="132">
        <v>672</v>
      </c>
      <c r="O750" s="134" t="s">
        <v>2492</v>
      </c>
      <c r="P750" s="134" t="s">
        <v>2491</v>
      </c>
    </row>
    <row r="751" spans="1:16">
      <c r="A751" s="136">
        <v>434284</v>
      </c>
      <c r="B751" s="135" t="s">
        <v>2490</v>
      </c>
      <c r="C751" s="134">
        <v>212</v>
      </c>
      <c r="D751" s="134">
        <v>298</v>
      </c>
      <c r="E751" s="141">
        <v>281.40094339622601</v>
      </c>
      <c r="F751" s="141">
        <v>5.5701532227428103</v>
      </c>
      <c r="G751" s="134">
        <v>210</v>
      </c>
      <c r="H751" s="141">
        <v>70.469798657718101</v>
      </c>
      <c r="I751" s="134">
        <v>184</v>
      </c>
      <c r="J751" s="141">
        <v>61.744966442953</v>
      </c>
      <c r="K751" s="132" t="s">
        <v>2489</v>
      </c>
      <c r="L751" s="132">
        <v>1197</v>
      </c>
      <c r="M751" s="132" t="s">
        <v>2488</v>
      </c>
      <c r="N751" s="132">
        <v>1140</v>
      </c>
      <c r="O751" s="134" t="s">
        <v>2487</v>
      </c>
      <c r="P751" s="134" t="s">
        <v>2486</v>
      </c>
    </row>
    <row r="752" spans="1:16">
      <c r="A752" s="136">
        <v>434291</v>
      </c>
      <c r="B752" s="135" t="s">
        <v>2485</v>
      </c>
      <c r="C752" s="134">
        <v>230</v>
      </c>
      <c r="D752" s="134">
        <v>945</v>
      </c>
      <c r="E752" s="141">
        <v>894.195652173913</v>
      </c>
      <c r="F752" s="141">
        <v>5.3761214630779799</v>
      </c>
      <c r="G752" s="134">
        <v>554</v>
      </c>
      <c r="H752" s="141">
        <v>58.624338624338598</v>
      </c>
      <c r="I752" s="134">
        <v>477</v>
      </c>
      <c r="J752" s="141">
        <v>50.476190476190503</v>
      </c>
      <c r="K752" s="132" t="s">
        <v>2484</v>
      </c>
      <c r="L752" s="132">
        <v>1023</v>
      </c>
      <c r="M752" s="132" t="s">
        <v>2483</v>
      </c>
      <c r="N752" s="132">
        <v>993</v>
      </c>
      <c r="O752" s="134" t="s">
        <v>2482</v>
      </c>
      <c r="P752" s="134" t="s">
        <v>2481</v>
      </c>
    </row>
    <row r="753" spans="1:16">
      <c r="A753" s="136">
        <v>434293</v>
      </c>
      <c r="B753" s="135" t="s">
        <v>2480</v>
      </c>
      <c r="C753" s="134">
        <v>237</v>
      </c>
      <c r="D753" s="134">
        <v>1002</v>
      </c>
      <c r="E753" s="141">
        <v>916.02531645569604</v>
      </c>
      <c r="F753" s="141">
        <v>8.5803077389524791</v>
      </c>
      <c r="G753" s="134">
        <v>760</v>
      </c>
      <c r="H753" s="141">
        <v>75.848303393213598</v>
      </c>
      <c r="I753" s="134">
        <v>671</v>
      </c>
      <c r="J753" s="141">
        <v>66.966067864271494</v>
      </c>
      <c r="K753" s="132" t="s">
        <v>2479</v>
      </c>
      <c r="L753" s="132">
        <v>1137</v>
      </c>
      <c r="M753" s="132" t="s">
        <v>2478</v>
      </c>
      <c r="N753" s="132">
        <v>1179</v>
      </c>
      <c r="O753" s="134" t="s">
        <v>2477</v>
      </c>
      <c r="P753" s="134" t="s">
        <v>2476</v>
      </c>
    </row>
    <row r="754" spans="1:16">
      <c r="A754" s="136">
        <v>434295</v>
      </c>
      <c r="B754" s="135" t="s">
        <v>2475</v>
      </c>
      <c r="C754" s="134">
        <v>114</v>
      </c>
      <c r="D754" s="134">
        <v>129</v>
      </c>
      <c r="E754" s="141">
        <v>125.780701754386</v>
      </c>
      <c r="F754" s="141">
        <v>2.49558003535972</v>
      </c>
      <c r="G754" s="134">
        <v>97</v>
      </c>
      <c r="H754" s="141">
        <v>75.193798449612402</v>
      </c>
      <c r="I754" s="134">
        <v>81</v>
      </c>
      <c r="J754" s="141">
        <v>62.790697674418603</v>
      </c>
      <c r="K754" s="132" t="s">
        <v>2474</v>
      </c>
      <c r="L754" s="132">
        <v>1296</v>
      </c>
      <c r="M754" s="132" t="s">
        <v>2473</v>
      </c>
      <c r="N754" s="132">
        <v>1254</v>
      </c>
      <c r="O754" s="134" t="s">
        <v>2472</v>
      </c>
      <c r="P754" s="134" t="s">
        <v>2471</v>
      </c>
    </row>
    <row r="755" spans="1:16">
      <c r="A755" s="136">
        <v>434297</v>
      </c>
      <c r="B755" s="135" t="s">
        <v>2461</v>
      </c>
      <c r="C755" s="134">
        <v>241</v>
      </c>
      <c r="D755" s="134">
        <v>3063</v>
      </c>
      <c r="E755" s="141">
        <v>2423.6265560165998</v>
      </c>
      <c r="F755" s="141">
        <v>20.874092196650398</v>
      </c>
      <c r="G755" s="134">
        <v>1982</v>
      </c>
      <c r="H755" s="141">
        <v>64.707802807704894</v>
      </c>
      <c r="I755" s="134">
        <v>1736</v>
      </c>
      <c r="J755" s="141">
        <v>56.676460985961498</v>
      </c>
      <c r="K755" s="132" t="s">
        <v>2470</v>
      </c>
      <c r="L755" s="132">
        <v>3765</v>
      </c>
      <c r="M755" s="132" t="s">
        <v>2469</v>
      </c>
      <c r="N755" s="132">
        <v>5850</v>
      </c>
      <c r="O755" s="134" t="s">
        <v>2468</v>
      </c>
      <c r="P755" s="134" t="s">
        <v>2467</v>
      </c>
    </row>
    <row r="756" spans="1:16">
      <c r="A756" s="136">
        <v>434301</v>
      </c>
      <c r="B756" s="135" t="s">
        <v>2466</v>
      </c>
      <c r="C756" s="134">
        <v>239</v>
      </c>
      <c r="D756" s="134">
        <v>1353</v>
      </c>
      <c r="E756" s="141">
        <v>1209.64016736402</v>
      </c>
      <c r="F756" s="141">
        <v>10.595700860013499</v>
      </c>
      <c r="G756" s="134">
        <v>1003</v>
      </c>
      <c r="H756" s="141">
        <v>74.131559497413207</v>
      </c>
      <c r="I756" s="134">
        <v>884</v>
      </c>
      <c r="J756" s="141">
        <v>65.336289726533593</v>
      </c>
      <c r="K756" s="132" t="s">
        <v>2465</v>
      </c>
      <c r="L756" s="132">
        <v>1482</v>
      </c>
      <c r="M756" s="132" t="s">
        <v>2464</v>
      </c>
      <c r="N756" s="132">
        <v>3669</v>
      </c>
      <c r="O756" s="134" t="s">
        <v>2463</v>
      </c>
      <c r="P756" s="134" t="s">
        <v>2462</v>
      </c>
    </row>
    <row r="757" spans="1:16">
      <c r="A757" s="136">
        <v>434303</v>
      </c>
      <c r="B757" s="135" t="s">
        <v>2461</v>
      </c>
      <c r="C757" s="134">
        <v>219</v>
      </c>
      <c r="D757" s="134">
        <v>2997</v>
      </c>
      <c r="E757" s="141">
        <v>2075.8447488584502</v>
      </c>
      <c r="F757" s="141">
        <v>30.7359109490008</v>
      </c>
      <c r="G757" s="134">
        <v>2307</v>
      </c>
      <c r="H757" s="141">
        <v>76.976976976976999</v>
      </c>
      <c r="I757" s="134">
        <v>1911</v>
      </c>
      <c r="J757" s="141">
        <v>63.763763763763798</v>
      </c>
      <c r="K757" s="132" t="s">
        <v>2460</v>
      </c>
      <c r="L757" s="132">
        <v>3162</v>
      </c>
      <c r="M757" s="132" t="s">
        <v>2459</v>
      </c>
      <c r="N757" s="132">
        <v>3156</v>
      </c>
      <c r="O757" s="134" t="s">
        <v>2458</v>
      </c>
      <c r="P757" s="134" t="s">
        <v>2457</v>
      </c>
    </row>
    <row r="758" spans="1:16">
      <c r="A758" s="136">
        <v>434304</v>
      </c>
      <c r="B758" s="135" t="s">
        <v>2456</v>
      </c>
      <c r="C758" s="134">
        <v>237</v>
      </c>
      <c r="D758" s="134">
        <v>1296</v>
      </c>
      <c r="E758" s="141">
        <v>1074</v>
      </c>
      <c r="F758" s="141">
        <v>17.129629629629601</v>
      </c>
      <c r="G758" s="134">
        <v>880</v>
      </c>
      <c r="H758" s="141">
        <v>67.901234567901199</v>
      </c>
      <c r="I758" s="134">
        <v>781</v>
      </c>
      <c r="J758" s="141">
        <v>60.262345679012299</v>
      </c>
      <c r="K758" s="132" t="s">
        <v>2455</v>
      </c>
      <c r="L758" s="132">
        <v>1362</v>
      </c>
      <c r="M758" s="132" t="s">
        <v>2454</v>
      </c>
      <c r="N758" s="132">
        <v>1452</v>
      </c>
      <c r="O758" s="134" t="s">
        <v>2453</v>
      </c>
      <c r="P758" s="134" t="s">
        <v>2452</v>
      </c>
    </row>
    <row r="759" spans="1:16">
      <c r="A759" s="136">
        <v>434305</v>
      </c>
      <c r="B759" s="135" t="s">
        <v>1652</v>
      </c>
      <c r="C759" s="134">
        <v>221</v>
      </c>
      <c r="D759" s="134">
        <v>426</v>
      </c>
      <c r="E759" s="141">
        <v>414.86877828054298</v>
      </c>
      <c r="F759" s="141">
        <v>2.6129628449429601</v>
      </c>
      <c r="G759" s="134">
        <v>320</v>
      </c>
      <c r="H759" s="141">
        <v>75.117370892018798</v>
      </c>
      <c r="I759" s="134">
        <v>277</v>
      </c>
      <c r="J759" s="141">
        <v>65.023474178403703</v>
      </c>
      <c r="K759" s="132" t="s">
        <v>2451</v>
      </c>
      <c r="L759" s="132">
        <v>456</v>
      </c>
      <c r="M759" s="132" t="s">
        <v>2450</v>
      </c>
      <c r="N759" s="132">
        <v>465</v>
      </c>
      <c r="O759" s="134" t="s">
        <v>2449</v>
      </c>
      <c r="P759" s="134" t="s">
        <v>2448</v>
      </c>
    </row>
    <row r="760" spans="1:16">
      <c r="A760" s="136">
        <v>434308</v>
      </c>
      <c r="B760" s="135" t="s">
        <v>1652</v>
      </c>
      <c r="C760" s="134">
        <v>190</v>
      </c>
      <c r="D760" s="134">
        <v>501</v>
      </c>
      <c r="E760" s="141">
        <v>318.378947368421</v>
      </c>
      <c r="F760" s="141">
        <v>36.451307910494798</v>
      </c>
      <c r="G760" s="134">
        <v>390</v>
      </c>
      <c r="H760" s="141">
        <v>77.844311377245504</v>
      </c>
      <c r="I760" s="134">
        <v>308</v>
      </c>
      <c r="J760" s="141">
        <v>61.477045908183598</v>
      </c>
      <c r="K760" s="132" t="s">
        <v>2447</v>
      </c>
      <c r="L760" s="132">
        <v>477</v>
      </c>
      <c r="M760" s="132" t="s">
        <v>2446</v>
      </c>
      <c r="N760" s="132">
        <v>483</v>
      </c>
      <c r="O760" s="134" t="s">
        <v>2445</v>
      </c>
      <c r="P760" s="134" t="s">
        <v>2444</v>
      </c>
    </row>
    <row r="761" spans="1:16">
      <c r="A761" s="136">
        <v>434310</v>
      </c>
      <c r="B761" s="135" t="s">
        <v>1638</v>
      </c>
      <c r="C761" s="134">
        <v>230</v>
      </c>
      <c r="D761" s="134">
        <v>948</v>
      </c>
      <c r="E761" s="141">
        <v>898.33043478260902</v>
      </c>
      <c r="F761" s="141">
        <v>5.23940561364887</v>
      </c>
      <c r="G761" s="134">
        <v>625</v>
      </c>
      <c r="H761" s="141">
        <v>65.9282700421941</v>
      </c>
      <c r="I761" s="134">
        <v>537</v>
      </c>
      <c r="J761" s="141">
        <v>56.645569620253198</v>
      </c>
      <c r="K761" s="132" t="s">
        <v>2443</v>
      </c>
      <c r="L761" s="132">
        <v>996</v>
      </c>
      <c r="M761" s="132" t="s">
        <v>2442</v>
      </c>
      <c r="N761" s="132">
        <v>1032</v>
      </c>
      <c r="O761" s="134" t="s">
        <v>2441</v>
      </c>
      <c r="P761" s="134" t="s">
        <v>2440</v>
      </c>
    </row>
    <row r="762" spans="1:16">
      <c r="A762" s="136">
        <v>434313</v>
      </c>
      <c r="B762" s="135" t="s">
        <v>1638</v>
      </c>
      <c r="C762" s="134">
        <v>230</v>
      </c>
      <c r="D762" s="134">
        <v>819</v>
      </c>
      <c r="E762" s="141">
        <v>765.49565217391296</v>
      </c>
      <c r="F762" s="141">
        <v>6.5328874024526202</v>
      </c>
      <c r="G762" s="134">
        <v>574</v>
      </c>
      <c r="H762" s="141">
        <v>70.085470085470106</v>
      </c>
      <c r="I762" s="134">
        <v>473</v>
      </c>
      <c r="J762" s="141">
        <v>57.753357753357697</v>
      </c>
      <c r="K762" s="132" t="s">
        <v>2439</v>
      </c>
      <c r="L762" s="132">
        <v>1416</v>
      </c>
      <c r="M762" s="132" t="s">
        <v>2438</v>
      </c>
      <c r="N762" s="132">
        <v>1449</v>
      </c>
      <c r="O762" s="134" t="s">
        <v>2437</v>
      </c>
      <c r="P762" s="134" t="s">
        <v>2436</v>
      </c>
    </row>
    <row r="763" spans="1:16">
      <c r="A763" s="136">
        <v>434314</v>
      </c>
      <c r="B763" s="135" t="s">
        <v>1638</v>
      </c>
      <c r="C763" s="134">
        <v>228</v>
      </c>
      <c r="D763" s="134">
        <v>999</v>
      </c>
      <c r="E763" s="141">
        <v>970.26315789473699</v>
      </c>
      <c r="F763" s="141">
        <v>2.8765607712976098</v>
      </c>
      <c r="G763" s="134">
        <v>612</v>
      </c>
      <c r="H763" s="141">
        <v>61.261261261261303</v>
      </c>
      <c r="I763" s="134">
        <v>542</v>
      </c>
      <c r="J763" s="141">
        <v>54.254254254254199</v>
      </c>
      <c r="K763" s="132" t="s">
        <v>2435</v>
      </c>
      <c r="L763" s="132">
        <v>1029</v>
      </c>
      <c r="M763" s="132" t="s">
        <v>2434</v>
      </c>
      <c r="N763" s="132">
        <v>1995</v>
      </c>
      <c r="O763" s="134" t="s">
        <v>2433</v>
      </c>
      <c r="P763" s="134" t="s">
        <v>2432</v>
      </c>
    </row>
    <row r="764" spans="1:16">
      <c r="A764" s="136">
        <v>434329</v>
      </c>
      <c r="B764" s="135" t="s">
        <v>1652</v>
      </c>
      <c r="C764" s="134">
        <v>207</v>
      </c>
      <c r="D764" s="134">
        <v>750</v>
      </c>
      <c r="E764" s="141">
        <v>673.536231884058</v>
      </c>
      <c r="F764" s="141">
        <v>10.1951690821256</v>
      </c>
      <c r="G764" s="134">
        <v>548</v>
      </c>
      <c r="H764" s="141">
        <v>73.066666666666706</v>
      </c>
      <c r="I764" s="134">
        <v>479</v>
      </c>
      <c r="J764" s="141">
        <v>63.866666666666703</v>
      </c>
      <c r="K764" s="132" t="s">
        <v>2431</v>
      </c>
      <c r="L764" s="132">
        <v>867</v>
      </c>
      <c r="M764" s="132" t="s">
        <v>2430</v>
      </c>
      <c r="N764" s="132">
        <v>963</v>
      </c>
      <c r="O764" s="134" t="s">
        <v>2429</v>
      </c>
      <c r="P764" s="134" t="s">
        <v>2428</v>
      </c>
    </row>
    <row r="765" spans="1:16">
      <c r="A765" s="136">
        <v>434338</v>
      </c>
      <c r="B765" s="135" t="s">
        <v>1647</v>
      </c>
      <c r="C765" s="134">
        <v>223</v>
      </c>
      <c r="D765" s="134">
        <v>669</v>
      </c>
      <c r="E765" s="141">
        <v>629.91928251121101</v>
      </c>
      <c r="F765" s="141">
        <v>5.8416618069939101</v>
      </c>
      <c r="G765" s="134">
        <v>549</v>
      </c>
      <c r="H765" s="141">
        <v>82.062780269058294</v>
      </c>
      <c r="I765" s="134">
        <v>471</v>
      </c>
      <c r="J765" s="141">
        <v>70.403587443946194</v>
      </c>
      <c r="K765" s="132" t="s">
        <v>2427</v>
      </c>
      <c r="L765" s="132">
        <v>666</v>
      </c>
      <c r="M765" s="132" t="s">
        <v>2426</v>
      </c>
      <c r="N765" s="132">
        <v>678</v>
      </c>
      <c r="O765" s="134" t="s">
        <v>2425</v>
      </c>
      <c r="P765" s="134" t="s">
        <v>2424</v>
      </c>
    </row>
    <row r="766" spans="1:16">
      <c r="A766" s="136">
        <v>434339</v>
      </c>
      <c r="B766" s="135" t="s">
        <v>1638</v>
      </c>
      <c r="C766" s="134">
        <v>209</v>
      </c>
      <c r="D766" s="134">
        <v>852</v>
      </c>
      <c r="E766" s="141">
        <v>812.79904306220101</v>
      </c>
      <c r="F766" s="141">
        <v>4.6010512837792303</v>
      </c>
      <c r="G766" s="134">
        <v>665</v>
      </c>
      <c r="H766" s="141">
        <v>78.051643192488299</v>
      </c>
      <c r="I766" s="134">
        <v>478</v>
      </c>
      <c r="J766" s="141">
        <v>56.103286384976499</v>
      </c>
      <c r="K766" s="132" t="s">
        <v>2423</v>
      </c>
      <c r="L766" s="132">
        <v>909</v>
      </c>
      <c r="M766" s="132" t="s">
        <v>2422</v>
      </c>
      <c r="N766" s="132">
        <v>864</v>
      </c>
      <c r="O766" s="134" t="s">
        <v>2421</v>
      </c>
      <c r="P766" s="134" t="s">
        <v>2420</v>
      </c>
    </row>
    <row r="767" spans="1:16">
      <c r="A767" s="136">
        <v>434343</v>
      </c>
      <c r="B767" s="135" t="s">
        <v>1638</v>
      </c>
      <c r="C767" s="134">
        <v>199</v>
      </c>
      <c r="D767" s="134">
        <v>1242</v>
      </c>
      <c r="E767" s="141">
        <v>1093.82412060301</v>
      </c>
      <c r="F767" s="141">
        <v>11.930425072221</v>
      </c>
      <c r="G767" s="134">
        <v>757</v>
      </c>
      <c r="H767" s="141">
        <v>60.950080515297898</v>
      </c>
      <c r="I767" s="134">
        <v>633</v>
      </c>
      <c r="J767" s="141">
        <v>50.966183574879203</v>
      </c>
      <c r="K767" s="132" t="s">
        <v>2419</v>
      </c>
      <c r="L767" s="132">
        <v>1707</v>
      </c>
      <c r="M767" s="132" t="s">
        <v>2418</v>
      </c>
      <c r="N767" s="132">
        <v>1551</v>
      </c>
      <c r="O767" s="134" t="s">
        <v>2417</v>
      </c>
      <c r="P767" s="134" t="s">
        <v>2416</v>
      </c>
    </row>
    <row r="768" spans="1:16">
      <c r="A768" s="136">
        <v>434346</v>
      </c>
      <c r="B768" s="135" t="s">
        <v>1647</v>
      </c>
      <c r="C768" s="134">
        <v>216</v>
      </c>
      <c r="D768" s="134">
        <v>684</v>
      </c>
      <c r="E768" s="141">
        <v>627.819444444444</v>
      </c>
      <c r="F768" s="141">
        <v>8.2135315139701106</v>
      </c>
      <c r="G768" s="134">
        <v>483</v>
      </c>
      <c r="H768" s="141">
        <v>70.614035087719301</v>
      </c>
      <c r="I768" s="134">
        <v>413</v>
      </c>
      <c r="J768" s="141">
        <v>60.380116959064303</v>
      </c>
      <c r="K768" s="132" t="s">
        <v>2415</v>
      </c>
      <c r="L768" s="132">
        <v>786</v>
      </c>
      <c r="M768" s="132" t="s">
        <v>2414</v>
      </c>
      <c r="N768" s="132">
        <v>771</v>
      </c>
      <c r="O768" s="134" t="s">
        <v>2413</v>
      </c>
      <c r="P768" s="134" t="s">
        <v>2412</v>
      </c>
    </row>
    <row r="769" spans="1:16">
      <c r="A769" s="136">
        <v>434347</v>
      </c>
      <c r="B769" s="135" t="s">
        <v>1652</v>
      </c>
      <c r="C769" s="134">
        <v>229</v>
      </c>
      <c r="D769" s="134">
        <v>420</v>
      </c>
      <c r="E769" s="141">
        <v>413.90829694323099</v>
      </c>
      <c r="F769" s="141">
        <v>1.4504054897067999</v>
      </c>
      <c r="G769" s="134">
        <v>323</v>
      </c>
      <c r="H769" s="141">
        <v>76.904761904761898</v>
      </c>
      <c r="I769" s="134">
        <v>275</v>
      </c>
      <c r="J769" s="141">
        <v>65.476190476190496</v>
      </c>
      <c r="K769" s="132" t="s">
        <v>2411</v>
      </c>
      <c r="L769" s="132">
        <v>576</v>
      </c>
      <c r="M769" s="132" t="s">
        <v>2410</v>
      </c>
      <c r="N769" s="132">
        <v>567</v>
      </c>
      <c r="O769" s="134" t="s">
        <v>2409</v>
      </c>
      <c r="P769" s="134" t="s">
        <v>2408</v>
      </c>
    </row>
    <row r="770" spans="1:16">
      <c r="A770" s="136">
        <v>434349</v>
      </c>
      <c r="B770" s="135" t="s">
        <v>1652</v>
      </c>
      <c r="C770" s="134">
        <v>229</v>
      </c>
      <c r="D770" s="134">
        <v>333</v>
      </c>
      <c r="E770" s="141">
        <v>332.81659388646301</v>
      </c>
      <c r="F770" s="141">
        <v>5.5076910972107498E-2</v>
      </c>
      <c r="G770" s="134">
        <v>195</v>
      </c>
      <c r="H770" s="141">
        <v>58.558558558558602</v>
      </c>
      <c r="I770" s="134">
        <v>169</v>
      </c>
      <c r="J770" s="141">
        <v>50.750750750750797</v>
      </c>
      <c r="K770" s="132" t="s">
        <v>2407</v>
      </c>
      <c r="L770" s="132">
        <v>339</v>
      </c>
      <c r="M770" s="132" t="s">
        <v>2406</v>
      </c>
      <c r="N770" s="132">
        <v>339</v>
      </c>
      <c r="O770" s="134" t="s">
        <v>2405</v>
      </c>
      <c r="P770" s="134" t="s">
        <v>2404</v>
      </c>
    </row>
    <row r="771" spans="1:16">
      <c r="A771" s="136">
        <v>434358</v>
      </c>
      <c r="B771" s="135" t="s">
        <v>1652</v>
      </c>
      <c r="C771" s="134">
        <v>211</v>
      </c>
      <c r="D771" s="134">
        <v>357</v>
      </c>
      <c r="E771" s="141">
        <v>355.62085308056902</v>
      </c>
      <c r="F771" s="141">
        <v>0.38631566370624099</v>
      </c>
      <c r="G771" s="134">
        <v>241</v>
      </c>
      <c r="H771" s="141">
        <v>67.507002801120393</v>
      </c>
      <c r="I771" s="134">
        <v>209</v>
      </c>
      <c r="J771" s="141">
        <v>58.543417366946798</v>
      </c>
      <c r="K771" s="132" t="s">
        <v>2403</v>
      </c>
      <c r="L771" s="132">
        <v>459</v>
      </c>
      <c r="M771" s="132" t="s">
        <v>2402</v>
      </c>
      <c r="N771" s="132">
        <v>399</v>
      </c>
      <c r="O771" s="134" t="s">
        <v>2401</v>
      </c>
      <c r="P771" s="134" t="s">
        <v>2400</v>
      </c>
    </row>
    <row r="772" spans="1:16">
      <c r="A772" s="136">
        <v>434362</v>
      </c>
      <c r="B772" s="135" t="s">
        <v>1652</v>
      </c>
      <c r="C772" s="134">
        <v>218</v>
      </c>
      <c r="D772" s="134">
        <v>666</v>
      </c>
      <c r="E772" s="141">
        <v>598.47247706422002</v>
      </c>
      <c r="F772" s="141">
        <v>10.139267708075</v>
      </c>
      <c r="G772" s="134">
        <v>383</v>
      </c>
      <c r="H772" s="141">
        <v>57.507507507507498</v>
      </c>
      <c r="I772" s="134">
        <v>314</v>
      </c>
      <c r="J772" s="141">
        <v>47.147147147147102</v>
      </c>
      <c r="K772" s="132" t="s">
        <v>2399</v>
      </c>
      <c r="L772" s="132">
        <v>690</v>
      </c>
      <c r="M772" s="132" t="s">
        <v>2398</v>
      </c>
      <c r="N772" s="132">
        <v>669</v>
      </c>
      <c r="O772" s="134" t="s">
        <v>993</v>
      </c>
      <c r="P772" s="134" t="s">
        <v>2397</v>
      </c>
    </row>
    <row r="773" spans="1:16" s="142" customFormat="1" ht="34" customHeight="1">
      <c r="A773" s="146" t="s">
        <v>2396</v>
      </c>
      <c r="B773" s="145" t="s">
        <v>1632</v>
      </c>
      <c r="C773" s="142">
        <v>214</v>
      </c>
      <c r="D773" s="142">
        <v>342</v>
      </c>
      <c r="E773" s="144">
        <v>334.59813084112102</v>
      </c>
      <c r="F773" s="144">
        <v>2.1642892277422501</v>
      </c>
      <c r="G773" s="142">
        <v>241</v>
      </c>
      <c r="H773" s="144">
        <v>70.467836257309898</v>
      </c>
      <c r="I773" s="142">
        <v>214</v>
      </c>
      <c r="J773" s="144">
        <v>62.573099415204702</v>
      </c>
      <c r="K773" s="143" t="s">
        <v>2395</v>
      </c>
      <c r="L773" s="143">
        <v>564</v>
      </c>
      <c r="M773" s="143" t="s">
        <v>2394</v>
      </c>
      <c r="N773" s="143">
        <v>522</v>
      </c>
      <c r="O773" s="142" t="s">
        <v>2393</v>
      </c>
      <c r="P773" s="142" t="s">
        <v>2392</v>
      </c>
    </row>
    <row r="774" spans="1:16">
      <c r="A774" s="136">
        <v>434383</v>
      </c>
      <c r="B774" s="135" t="s">
        <v>1652</v>
      </c>
      <c r="C774" s="134">
        <v>214</v>
      </c>
      <c r="D774" s="134">
        <v>420</v>
      </c>
      <c r="E774" s="141">
        <v>416.46728971962602</v>
      </c>
      <c r="F774" s="141">
        <v>0.84112149532710301</v>
      </c>
      <c r="G774" s="134">
        <v>252</v>
      </c>
      <c r="H774" s="141">
        <v>60</v>
      </c>
      <c r="I774" s="134">
        <v>188</v>
      </c>
      <c r="J774" s="141">
        <v>44.761904761904802</v>
      </c>
      <c r="K774" s="132" t="s">
        <v>2391</v>
      </c>
      <c r="L774" s="132">
        <v>426</v>
      </c>
      <c r="M774" s="132" t="s">
        <v>2390</v>
      </c>
      <c r="N774" s="132">
        <v>426</v>
      </c>
      <c r="O774" s="134" t="s">
        <v>2389</v>
      </c>
      <c r="P774" s="134" t="s">
        <v>2388</v>
      </c>
    </row>
    <row r="775" spans="1:16" s="142" customFormat="1" ht="35" customHeight="1">
      <c r="A775" s="146" t="s">
        <v>2387</v>
      </c>
      <c r="B775" s="145" t="s">
        <v>1732</v>
      </c>
      <c r="C775" s="142">
        <v>228</v>
      </c>
      <c r="D775" s="142">
        <v>1311</v>
      </c>
      <c r="E775" s="144">
        <v>1185.21052631579</v>
      </c>
      <c r="F775" s="144">
        <v>9.5949255289252893</v>
      </c>
      <c r="G775" s="142">
        <v>975</v>
      </c>
      <c r="H775" s="144">
        <v>74.370709382151006</v>
      </c>
      <c r="I775" s="142">
        <v>829</v>
      </c>
      <c r="J775" s="144">
        <v>63.234172387490503</v>
      </c>
      <c r="K775" s="143" t="s">
        <v>2386</v>
      </c>
      <c r="L775" s="143">
        <v>1335</v>
      </c>
      <c r="M775" s="143" t="s">
        <v>2385</v>
      </c>
      <c r="N775" s="143">
        <v>1314</v>
      </c>
      <c r="O775" s="142" t="s">
        <v>2384</v>
      </c>
      <c r="P775" s="142" t="s">
        <v>2383</v>
      </c>
    </row>
    <row r="776" spans="1:16">
      <c r="A776" s="136">
        <v>434391</v>
      </c>
      <c r="B776" s="135" t="s">
        <v>1627</v>
      </c>
      <c r="C776" s="134">
        <v>239</v>
      </c>
      <c r="D776" s="134">
        <v>1536</v>
      </c>
      <c r="E776" s="141">
        <v>1394.9246861924701</v>
      </c>
      <c r="F776" s="141">
        <v>9.1845907426778304</v>
      </c>
      <c r="G776" s="134">
        <v>1177</v>
      </c>
      <c r="H776" s="141">
        <v>76.6276041666667</v>
      </c>
      <c r="I776" s="134">
        <v>982</v>
      </c>
      <c r="J776" s="141">
        <v>63.9322916666667</v>
      </c>
      <c r="K776" s="132" t="s">
        <v>2382</v>
      </c>
      <c r="L776" s="132">
        <v>1518</v>
      </c>
      <c r="M776" s="132" t="s">
        <v>2381</v>
      </c>
      <c r="N776" s="132">
        <v>1509</v>
      </c>
      <c r="O776" s="134" t="s">
        <v>2380</v>
      </c>
      <c r="P776" s="134" t="s">
        <v>2379</v>
      </c>
    </row>
    <row r="777" spans="1:16">
      <c r="A777" s="136">
        <v>434392</v>
      </c>
      <c r="B777" s="135" t="s">
        <v>1647</v>
      </c>
      <c r="C777" s="134">
        <v>230</v>
      </c>
      <c r="D777" s="134">
        <v>762</v>
      </c>
      <c r="E777" s="141">
        <v>669.84782608695696</v>
      </c>
      <c r="F777" s="141">
        <v>12.093461143443999</v>
      </c>
      <c r="G777" s="134">
        <v>481</v>
      </c>
      <c r="H777" s="141">
        <v>63.123359580052501</v>
      </c>
      <c r="I777" s="134">
        <v>421</v>
      </c>
      <c r="J777" s="141">
        <v>55.249343832020998</v>
      </c>
      <c r="K777" s="132" t="s">
        <v>2378</v>
      </c>
      <c r="L777" s="132">
        <v>768</v>
      </c>
      <c r="M777" s="132" t="s">
        <v>2377</v>
      </c>
      <c r="N777" s="132">
        <v>756</v>
      </c>
      <c r="O777" s="134" t="s">
        <v>2376</v>
      </c>
      <c r="P777" s="134" t="s">
        <v>2375</v>
      </c>
    </row>
    <row r="778" spans="1:16">
      <c r="A778" s="136">
        <v>434393</v>
      </c>
      <c r="B778" s="135" t="s">
        <v>1647</v>
      </c>
      <c r="C778" s="134">
        <v>204</v>
      </c>
      <c r="D778" s="134">
        <v>2035</v>
      </c>
      <c r="E778" s="141">
        <v>1375.8235294117601</v>
      </c>
      <c r="F778" s="141">
        <v>32.391964156669999</v>
      </c>
      <c r="G778" s="134">
        <v>1602</v>
      </c>
      <c r="H778" s="141">
        <v>78.722358722358706</v>
      </c>
      <c r="I778" s="134">
        <v>1350</v>
      </c>
      <c r="J778" s="141">
        <v>66.339066339066306</v>
      </c>
      <c r="K778" s="132" t="s">
        <v>2374</v>
      </c>
      <c r="L778" s="132">
        <v>2184</v>
      </c>
      <c r="M778" s="132" t="s">
        <v>2373</v>
      </c>
      <c r="N778" s="132">
        <v>2403</v>
      </c>
      <c r="O778" s="134" t="s">
        <v>2372</v>
      </c>
      <c r="P778" s="134" t="s">
        <v>994</v>
      </c>
    </row>
    <row r="779" spans="1:16">
      <c r="A779" s="136">
        <v>434394</v>
      </c>
      <c r="B779" s="135" t="s">
        <v>1638</v>
      </c>
      <c r="C779" s="134">
        <v>234</v>
      </c>
      <c r="D779" s="134">
        <v>969</v>
      </c>
      <c r="E779" s="141">
        <v>947.11538461538498</v>
      </c>
      <c r="F779" s="141">
        <v>2.2584742398983901</v>
      </c>
      <c r="G779" s="134">
        <v>676</v>
      </c>
      <c r="H779" s="141">
        <v>69.7626418988648</v>
      </c>
      <c r="I779" s="134">
        <v>557</v>
      </c>
      <c r="J779" s="141">
        <v>57.481940144478799</v>
      </c>
      <c r="K779" s="132" t="s">
        <v>2371</v>
      </c>
      <c r="L779" s="132">
        <v>978</v>
      </c>
      <c r="M779" s="132" t="s">
        <v>2370</v>
      </c>
      <c r="N779" s="132">
        <v>978</v>
      </c>
      <c r="O779" s="134" t="s">
        <v>2369</v>
      </c>
      <c r="P779" s="134" t="s">
        <v>2368</v>
      </c>
    </row>
    <row r="780" spans="1:16">
      <c r="A780" s="136">
        <v>434396</v>
      </c>
      <c r="B780" s="135" t="s">
        <v>1638</v>
      </c>
      <c r="C780" s="134">
        <v>236</v>
      </c>
      <c r="D780" s="134">
        <v>1404</v>
      </c>
      <c r="E780" s="141">
        <v>1210.6779661016899</v>
      </c>
      <c r="F780" s="141">
        <v>13.769375633782399</v>
      </c>
      <c r="G780" s="134">
        <v>1051</v>
      </c>
      <c r="H780" s="141">
        <v>74.857549857549898</v>
      </c>
      <c r="I780" s="134">
        <v>936</v>
      </c>
      <c r="J780" s="141">
        <v>66.6666666666667</v>
      </c>
      <c r="K780" s="132" t="s">
        <v>2367</v>
      </c>
      <c r="L780" s="132">
        <v>1752</v>
      </c>
      <c r="M780" s="132" t="s">
        <v>2366</v>
      </c>
      <c r="N780" s="132">
        <v>1746</v>
      </c>
      <c r="O780" s="134" t="s">
        <v>2365</v>
      </c>
      <c r="P780" s="134" t="s">
        <v>2364</v>
      </c>
    </row>
    <row r="781" spans="1:16">
      <c r="A781" s="136">
        <v>434397</v>
      </c>
      <c r="B781" s="135" t="s">
        <v>1652</v>
      </c>
      <c r="C781" s="134">
        <v>209</v>
      </c>
      <c r="D781" s="134">
        <v>678</v>
      </c>
      <c r="E781" s="141">
        <v>579.71770334928203</v>
      </c>
      <c r="F781" s="141">
        <v>14.495913960282801</v>
      </c>
      <c r="G781" s="134">
        <v>458</v>
      </c>
      <c r="H781" s="141">
        <v>67.551622418879006</v>
      </c>
      <c r="I781" s="134">
        <v>404</v>
      </c>
      <c r="J781" s="141">
        <v>59.587020648967503</v>
      </c>
      <c r="K781" s="132" t="s">
        <v>2363</v>
      </c>
      <c r="L781" s="132">
        <v>882</v>
      </c>
      <c r="M781" s="132" t="s">
        <v>2362</v>
      </c>
      <c r="N781" s="132">
        <v>906</v>
      </c>
      <c r="O781" s="134" t="s">
        <v>2361</v>
      </c>
      <c r="P781" s="134" t="s">
        <v>2360</v>
      </c>
    </row>
    <row r="782" spans="1:16">
      <c r="A782" s="136">
        <v>434398</v>
      </c>
      <c r="B782" s="135" t="s">
        <v>1652</v>
      </c>
      <c r="C782" s="134">
        <v>204</v>
      </c>
      <c r="D782" s="134">
        <v>99</v>
      </c>
      <c r="E782" s="141">
        <v>98</v>
      </c>
      <c r="F782" s="141">
        <v>1.0101010101010099</v>
      </c>
      <c r="G782" s="134">
        <v>76</v>
      </c>
      <c r="H782" s="141">
        <v>76.767676767676804</v>
      </c>
      <c r="I782" s="134">
        <v>61</v>
      </c>
      <c r="J782" s="141">
        <v>61.616161616161598</v>
      </c>
      <c r="K782" s="132" t="s">
        <v>2359</v>
      </c>
      <c r="L782" s="132">
        <v>765</v>
      </c>
      <c r="M782" s="132" t="s">
        <v>2358</v>
      </c>
      <c r="N782" s="132">
        <v>960</v>
      </c>
      <c r="O782" s="134" t="s">
        <v>2357</v>
      </c>
      <c r="P782" s="134" t="s">
        <v>2356</v>
      </c>
    </row>
    <row r="783" spans="1:16">
      <c r="A783" s="136">
        <v>434406</v>
      </c>
      <c r="B783" s="135" t="s">
        <v>1652</v>
      </c>
      <c r="C783" s="134">
        <v>180</v>
      </c>
      <c r="D783" s="134">
        <v>1047</v>
      </c>
      <c r="E783" s="141">
        <v>937.08333333333303</v>
      </c>
      <c r="F783" s="141">
        <v>10.4982489652977</v>
      </c>
      <c r="G783" s="134">
        <v>724</v>
      </c>
      <c r="H783" s="141">
        <v>69.1499522445081</v>
      </c>
      <c r="I783" s="134">
        <v>603</v>
      </c>
      <c r="J783" s="141">
        <v>57.5931232091691</v>
      </c>
      <c r="K783" s="132" t="s">
        <v>2355</v>
      </c>
      <c r="L783" s="132">
        <v>1632</v>
      </c>
      <c r="M783" s="132" t="s">
        <v>2354</v>
      </c>
      <c r="N783" s="132">
        <v>1554</v>
      </c>
      <c r="O783" s="134" t="s">
        <v>2353</v>
      </c>
      <c r="P783" s="134" t="s">
        <v>2352</v>
      </c>
    </row>
    <row r="784" spans="1:16">
      <c r="A784" s="136">
        <v>434413</v>
      </c>
      <c r="B784" s="135" t="s">
        <v>1647</v>
      </c>
      <c r="C784" s="134">
        <v>242</v>
      </c>
      <c r="D784" s="134">
        <v>837</v>
      </c>
      <c r="E784" s="141">
        <v>751.33884297520694</v>
      </c>
      <c r="F784" s="141">
        <v>10.2343078882668</v>
      </c>
      <c r="G784" s="134">
        <v>624</v>
      </c>
      <c r="H784" s="141">
        <v>74.551971326164903</v>
      </c>
      <c r="I784" s="134">
        <v>550</v>
      </c>
      <c r="J784" s="141">
        <v>65.710872162485103</v>
      </c>
      <c r="K784" s="132" t="s">
        <v>2351</v>
      </c>
      <c r="L784" s="132">
        <v>882</v>
      </c>
      <c r="M784" s="132" t="s">
        <v>2350</v>
      </c>
      <c r="N784" s="132">
        <v>879</v>
      </c>
      <c r="O784" s="134" t="s">
        <v>2349</v>
      </c>
      <c r="P784" s="134" t="s">
        <v>2348</v>
      </c>
    </row>
    <row r="785" spans="1:16">
      <c r="A785" s="136">
        <v>434418</v>
      </c>
      <c r="B785" s="135" t="s">
        <v>1647</v>
      </c>
      <c r="C785" s="134">
        <v>209</v>
      </c>
      <c r="D785" s="134">
        <v>732</v>
      </c>
      <c r="E785" s="141">
        <v>716.87081339712904</v>
      </c>
      <c r="F785" s="141">
        <v>2.0668287708839901</v>
      </c>
      <c r="G785" s="134">
        <v>505</v>
      </c>
      <c r="H785" s="141">
        <v>68.989071038251396</v>
      </c>
      <c r="I785" s="134">
        <v>374</v>
      </c>
      <c r="J785" s="141">
        <v>51.092896174863398</v>
      </c>
      <c r="K785" s="132" t="s">
        <v>2347</v>
      </c>
      <c r="L785" s="132">
        <v>771</v>
      </c>
      <c r="M785" s="132" t="s">
        <v>2346</v>
      </c>
      <c r="N785" s="132">
        <v>963</v>
      </c>
      <c r="O785" s="134" t="s">
        <v>2345</v>
      </c>
      <c r="P785" s="134" t="s">
        <v>2344</v>
      </c>
    </row>
    <row r="786" spans="1:16">
      <c r="A786" s="136">
        <v>434427</v>
      </c>
      <c r="B786" s="135" t="s">
        <v>1652</v>
      </c>
      <c r="C786" s="134">
        <v>157</v>
      </c>
      <c r="D786" s="134">
        <v>384</v>
      </c>
      <c r="E786" s="141">
        <v>369.45859872611499</v>
      </c>
      <c r="F786" s="141">
        <v>3.7868232484076398</v>
      </c>
      <c r="G786" s="134">
        <v>314</v>
      </c>
      <c r="H786" s="141">
        <v>81.7708333333333</v>
      </c>
      <c r="I786" s="134">
        <v>273</v>
      </c>
      <c r="J786" s="141">
        <v>71.09375</v>
      </c>
      <c r="K786" s="132" t="s">
        <v>2343</v>
      </c>
      <c r="L786" s="132">
        <v>468</v>
      </c>
      <c r="M786" s="132" t="s">
        <v>2342</v>
      </c>
      <c r="N786" s="132">
        <v>435</v>
      </c>
      <c r="O786" s="134" t="s">
        <v>2341</v>
      </c>
      <c r="P786" s="134" t="s">
        <v>2340</v>
      </c>
    </row>
    <row r="787" spans="1:16">
      <c r="A787" s="136">
        <v>434432</v>
      </c>
      <c r="B787" s="135" t="s">
        <v>1652</v>
      </c>
      <c r="C787" s="134">
        <v>226</v>
      </c>
      <c r="D787" s="134">
        <v>345</v>
      </c>
      <c r="E787" s="141">
        <v>342.69026548672599</v>
      </c>
      <c r="F787" s="141">
        <v>0.66948826471719902</v>
      </c>
      <c r="G787" s="134">
        <v>229</v>
      </c>
      <c r="H787" s="141">
        <v>66.376811594202906</v>
      </c>
      <c r="I787" s="134">
        <v>187</v>
      </c>
      <c r="J787" s="141">
        <v>54.202898550724598</v>
      </c>
      <c r="K787" s="132" t="s">
        <v>2339</v>
      </c>
      <c r="L787" s="132">
        <v>360</v>
      </c>
      <c r="M787" s="132" t="s">
        <v>2338</v>
      </c>
      <c r="N787" s="132">
        <v>528</v>
      </c>
      <c r="O787" s="134" t="s">
        <v>2337</v>
      </c>
      <c r="P787" s="134" t="s">
        <v>2336</v>
      </c>
    </row>
    <row r="788" spans="1:16">
      <c r="A788" s="136">
        <v>434435</v>
      </c>
      <c r="B788" s="135" t="s">
        <v>1652</v>
      </c>
      <c r="C788" s="134">
        <v>192</v>
      </c>
      <c r="D788" s="134">
        <v>1391</v>
      </c>
      <c r="E788" s="141">
        <v>1012.85416666667</v>
      </c>
      <c r="F788" s="141">
        <v>27.185178528636499</v>
      </c>
      <c r="G788" s="134">
        <v>920</v>
      </c>
      <c r="H788" s="141">
        <v>66.139468008626906</v>
      </c>
      <c r="I788" s="134">
        <v>655</v>
      </c>
      <c r="J788" s="141">
        <v>47.088425593098499</v>
      </c>
      <c r="K788" s="132" t="s">
        <v>2335</v>
      </c>
      <c r="L788" s="132">
        <v>2118</v>
      </c>
      <c r="M788" s="132" t="s">
        <v>2334</v>
      </c>
      <c r="N788" s="132">
        <v>1389</v>
      </c>
      <c r="O788" s="134" t="s">
        <v>2333</v>
      </c>
      <c r="P788" s="134" t="s">
        <v>2332</v>
      </c>
    </row>
    <row r="789" spans="1:16">
      <c r="A789" s="136">
        <v>434447</v>
      </c>
      <c r="B789" s="135" t="s">
        <v>1652</v>
      </c>
      <c r="C789" s="134">
        <v>220</v>
      </c>
      <c r="D789" s="134">
        <v>273</v>
      </c>
      <c r="E789" s="141">
        <v>270.58636363636401</v>
      </c>
      <c r="F789" s="141">
        <v>0.88411588411588404</v>
      </c>
      <c r="G789" s="134">
        <v>203</v>
      </c>
      <c r="H789" s="141">
        <v>74.358974358974393</v>
      </c>
      <c r="I789" s="134">
        <v>177</v>
      </c>
      <c r="J789" s="141">
        <v>64.835164835164804</v>
      </c>
      <c r="K789" s="132" t="s">
        <v>2331</v>
      </c>
      <c r="L789" s="132">
        <v>327</v>
      </c>
      <c r="M789" s="132" t="s">
        <v>2330</v>
      </c>
      <c r="N789" s="132">
        <v>321</v>
      </c>
      <c r="O789" s="134" t="s">
        <v>2329</v>
      </c>
      <c r="P789" s="134" t="s">
        <v>2328</v>
      </c>
    </row>
    <row r="790" spans="1:16">
      <c r="A790" s="136">
        <v>434453</v>
      </c>
      <c r="B790" s="135" t="s">
        <v>1647</v>
      </c>
      <c r="C790" s="134">
        <v>199</v>
      </c>
      <c r="D790" s="134">
        <v>771</v>
      </c>
      <c r="E790" s="141">
        <v>697.70351758794004</v>
      </c>
      <c r="F790" s="141">
        <v>9.5066773556498507</v>
      </c>
      <c r="G790" s="134">
        <v>435</v>
      </c>
      <c r="H790" s="141">
        <v>56.420233463034997</v>
      </c>
      <c r="I790" s="134">
        <v>379</v>
      </c>
      <c r="J790" s="141">
        <v>49.156939040207497</v>
      </c>
      <c r="K790" s="132" t="s">
        <v>2327</v>
      </c>
      <c r="L790" s="132">
        <v>822</v>
      </c>
      <c r="M790" s="132" t="s">
        <v>2326</v>
      </c>
      <c r="N790" s="132">
        <v>795</v>
      </c>
      <c r="O790" s="134" t="s">
        <v>2325</v>
      </c>
      <c r="P790" s="134" t="s">
        <v>2324</v>
      </c>
    </row>
    <row r="791" spans="1:16">
      <c r="A791" s="136">
        <v>434460</v>
      </c>
      <c r="B791" s="135" t="s">
        <v>1627</v>
      </c>
      <c r="C791" s="134">
        <v>231</v>
      </c>
      <c r="D791" s="134">
        <v>1308</v>
      </c>
      <c r="E791" s="141">
        <v>1192.0259740259701</v>
      </c>
      <c r="F791" s="141">
        <v>8.8665157472496894</v>
      </c>
      <c r="G791" s="134">
        <v>982</v>
      </c>
      <c r="H791" s="141">
        <v>75.076452599388404</v>
      </c>
      <c r="I791" s="134">
        <v>824</v>
      </c>
      <c r="J791" s="141">
        <v>62.996941896024502</v>
      </c>
      <c r="K791" s="132" t="s">
        <v>2323</v>
      </c>
      <c r="L791" s="132">
        <v>1515</v>
      </c>
      <c r="M791" s="132" t="s">
        <v>2322</v>
      </c>
      <c r="N791" s="132">
        <v>1320</v>
      </c>
      <c r="O791" s="134" t="s">
        <v>2321</v>
      </c>
      <c r="P791" s="134" t="s">
        <v>2320</v>
      </c>
    </row>
    <row r="792" spans="1:16">
      <c r="A792" s="136">
        <v>434472</v>
      </c>
      <c r="B792" s="135" t="s">
        <v>1638</v>
      </c>
      <c r="C792" s="134">
        <v>230</v>
      </c>
      <c r="D792" s="134">
        <v>897</v>
      </c>
      <c r="E792" s="141">
        <v>875.43913043478301</v>
      </c>
      <c r="F792" s="141">
        <v>2.4036643885415101</v>
      </c>
      <c r="G792" s="134">
        <v>559</v>
      </c>
      <c r="H792" s="141">
        <v>62.318840579710098</v>
      </c>
      <c r="I792" s="134">
        <v>493</v>
      </c>
      <c r="J792" s="141">
        <v>54.960981047937601</v>
      </c>
      <c r="K792" s="132" t="s">
        <v>2319</v>
      </c>
      <c r="L792" s="132">
        <v>1323</v>
      </c>
      <c r="M792" s="132" t="s">
        <v>2318</v>
      </c>
      <c r="N792" s="132">
        <v>1155</v>
      </c>
      <c r="O792" s="134" t="s">
        <v>2317</v>
      </c>
      <c r="P792" s="134" t="s">
        <v>2316</v>
      </c>
    </row>
    <row r="793" spans="1:16">
      <c r="A793" s="136">
        <v>434475</v>
      </c>
      <c r="B793" s="135" t="s">
        <v>1647</v>
      </c>
      <c r="C793" s="134">
        <v>208</v>
      </c>
      <c r="D793" s="134">
        <v>645</v>
      </c>
      <c r="E793" s="141">
        <v>601.774038461538</v>
      </c>
      <c r="F793" s="141">
        <v>6.7016994633273699</v>
      </c>
      <c r="G793" s="134">
        <v>446</v>
      </c>
      <c r="H793" s="141">
        <v>69.147286821705407</v>
      </c>
      <c r="I793" s="134">
        <v>383</v>
      </c>
      <c r="J793" s="141">
        <v>59.379844961240302</v>
      </c>
      <c r="K793" s="132" t="s">
        <v>2315</v>
      </c>
      <c r="L793" s="132">
        <v>669</v>
      </c>
      <c r="M793" s="132" t="s">
        <v>2314</v>
      </c>
      <c r="N793" s="132">
        <v>2226</v>
      </c>
      <c r="O793" s="134" t="s">
        <v>2313</v>
      </c>
      <c r="P793" s="134" t="s">
        <v>2312</v>
      </c>
    </row>
    <row r="794" spans="1:16">
      <c r="A794" s="136">
        <v>434481</v>
      </c>
      <c r="B794" s="135" t="s">
        <v>1647</v>
      </c>
      <c r="C794" s="134">
        <v>226</v>
      </c>
      <c r="D794" s="134">
        <v>813</v>
      </c>
      <c r="E794" s="141">
        <v>733.10176991150399</v>
      </c>
      <c r="F794" s="141">
        <v>9.8275805766907194</v>
      </c>
      <c r="G794" s="134">
        <v>534</v>
      </c>
      <c r="H794" s="141">
        <v>65.682656826568305</v>
      </c>
      <c r="I794" s="134">
        <v>445</v>
      </c>
      <c r="J794" s="141">
        <v>54.735547355473599</v>
      </c>
      <c r="K794" s="132" t="s">
        <v>2311</v>
      </c>
      <c r="L794" s="132">
        <v>1224</v>
      </c>
      <c r="M794" s="132" t="s">
        <v>2310</v>
      </c>
      <c r="N794" s="132">
        <v>1398</v>
      </c>
      <c r="O794" s="134" t="s">
        <v>2309</v>
      </c>
      <c r="P794" s="134" t="s">
        <v>2308</v>
      </c>
    </row>
    <row r="795" spans="1:16">
      <c r="A795" s="136">
        <v>434482</v>
      </c>
      <c r="B795" s="135" t="s">
        <v>1647</v>
      </c>
      <c r="C795" s="134">
        <v>240</v>
      </c>
      <c r="D795" s="134">
        <v>1041</v>
      </c>
      <c r="E795" s="141">
        <v>910.8</v>
      </c>
      <c r="F795" s="141">
        <v>12.507204610951</v>
      </c>
      <c r="G795" s="134">
        <v>818</v>
      </c>
      <c r="H795" s="141">
        <v>78.578290105667605</v>
      </c>
      <c r="I795" s="134">
        <v>719</v>
      </c>
      <c r="J795" s="141">
        <v>69.068203650336201</v>
      </c>
      <c r="K795" s="132" t="s">
        <v>2307</v>
      </c>
      <c r="L795" s="132">
        <v>1056</v>
      </c>
      <c r="M795" s="132" t="s">
        <v>2306</v>
      </c>
      <c r="N795" s="132">
        <v>1029</v>
      </c>
      <c r="O795" s="134" t="s">
        <v>2305</v>
      </c>
      <c r="P795" s="134" t="s">
        <v>2304</v>
      </c>
    </row>
    <row r="796" spans="1:16">
      <c r="A796" s="136">
        <v>434485</v>
      </c>
      <c r="B796" s="135" t="s">
        <v>1638</v>
      </c>
      <c r="C796" s="134">
        <v>228</v>
      </c>
      <c r="D796" s="134">
        <v>1014</v>
      </c>
      <c r="E796" s="141">
        <v>964.28947368421098</v>
      </c>
      <c r="F796" s="141">
        <v>4.9024187688155303</v>
      </c>
      <c r="G796" s="134">
        <v>640</v>
      </c>
      <c r="H796" s="141">
        <v>63.116370808678496</v>
      </c>
      <c r="I796" s="134">
        <v>551</v>
      </c>
      <c r="J796" s="141">
        <v>54.3392504930966</v>
      </c>
      <c r="K796" s="132" t="s">
        <v>2303</v>
      </c>
      <c r="L796" s="132">
        <v>1182</v>
      </c>
      <c r="M796" s="132" t="s">
        <v>2302</v>
      </c>
      <c r="N796" s="132">
        <v>1242</v>
      </c>
      <c r="O796" s="134" t="s">
        <v>2301</v>
      </c>
      <c r="P796" s="134" t="s">
        <v>2300</v>
      </c>
    </row>
    <row r="797" spans="1:16">
      <c r="A797" s="136">
        <v>434487</v>
      </c>
      <c r="B797" s="135" t="s">
        <v>1647</v>
      </c>
      <c r="C797" s="134">
        <v>232</v>
      </c>
      <c r="D797" s="134">
        <v>750</v>
      </c>
      <c r="E797" s="141">
        <v>736.86206896551698</v>
      </c>
      <c r="F797" s="141">
        <v>1.75172413793103</v>
      </c>
      <c r="G797" s="134">
        <v>433</v>
      </c>
      <c r="H797" s="141">
        <v>57.733333333333299</v>
      </c>
      <c r="I797" s="134">
        <v>386</v>
      </c>
      <c r="J797" s="141">
        <v>51.466666666666697</v>
      </c>
      <c r="K797" s="132" t="s">
        <v>2299</v>
      </c>
      <c r="L797" s="132">
        <v>993</v>
      </c>
      <c r="M797" s="132" t="s">
        <v>2298</v>
      </c>
      <c r="N797" s="132">
        <v>993</v>
      </c>
      <c r="O797" s="134" t="s">
        <v>2297</v>
      </c>
      <c r="P797" s="134" t="s">
        <v>2296</v>
      </c>
    </row>
    <row r="798" spans="1:16">
      <c r="A798" s="136">
        <v>434497</v>
      </c>
      <c r="B798" s="135" t="s">
        <v>1647</v>
      </c>
      <c r="C798" s="134">
        <v>220</v>
      </c>
      <c r="D798" s="134">
        <v>711</v>
      </c>
      <c r="E798" s="141">
        <v>637.85454545454502</v>
      </c>
      <c r="F798" s="141">
        <v>10.2876869965478</v>
      </c>
      <c r="G798" s="134">
        <v>567</v>
      </c>
      <c r="H798" s="141">
        <v>79.746835443037995</v>
      </c>
      <c r="I798" s="134">
        <v>483</v>
      </c>
      <c r="J798" s="141">
        <v>67.932489451476798</v>
      </c>
      <c r="K798" s="132" t="s">
        <v>2295</v>
      </c>
      <c r="L798" s="132">
        <v>714</v>
      </c>
      <c r="M798" s="132" t="s">
        <v>2294</v>
      </c>
      <c r="N798" s="132">
        <v>789</v>
      </c>
      <c r="O798" s="134" t="s">
        <v>2293</v>
      </c>
      <c r="P798" s="134" t="s">
        <v>2292</v>
      </c>
    </row>
    <row r="799" spans="1:16">
      <c r="A799" s="136">
        <v>434499</v>
      </c>
      <c r="B799" s="135" t="s">
        <v>1652</v>
      </c>
      <c r="C799" s="134">
        <v>212</v>
      </c>
      <c r="D799" s="134">
        <v>357</v>
      </c>
      <c r="E799" s="141">
        <v>353.50471698113199</v>
      </c>
      <c r="F799" s="141">
        <v>0.97907087363247203</v>
      </c>
      <c r="G799" s="134">
        <v>267</v>
      </c>
      <c r="H799" s="141">
        <v>74.789915966386602</v>
      </c>
      <c r="I799" s="134">
        <v>240</v>
      </c>
      <c r="J799" s="141">
        <v>67.226890756302495</v>
      </c>
      <c r="K799" s="132" t="s">
        <v>1196</v>
      </c>
      <c r="L799" s="132">
        <v>360</v>
      </c>
      <c r="M799" s="132" t="s">
        <v>1195</v>
      </c>
      <c r="N799" s="132">
        <v>372</v>
      </c>
      <c r="O799" s="134" t="s">
        <v>2291</v>
      </c>
      <c r="P799" s="134" t="s">
        <v>1193</v>
      </c>
    </row>
    <row r="800" spans="1:16">
      <c r="A800" s="136">
        <v>434507</v>
      </c>
      <c r="B800" s="135" t="s">
        <v>1652</v>
      </c>
      <c r="C800" s="134">
        <v>193</v>
      </c>
      <c r="D800" s="134">
        <v>459</v>
      </c>
      <c r="E800" s="141">
        <v>449.922279792746</v>
      </c>
      <c r="F800" s="141">
        <v>1.97771682075248</v>
      </c>
      <c r="G800" s="134">
        <v>309</v>
      </c>
      <c r="H800" s="141">
        <v>67.320261437908499</v>
      </c>
      <c r="I800" s="134">
        <v>266</v>
      </c>
      <c r="J800" s="141">
        <v>57.952069716775597</v>
      </c>
      <c r="K800" s="132" t="s">
        <v>2290</v>
      </c>
      <c r="L800" s="132">
        <v>549</v>
      </c>
      <c r="M800" s="132" t="s">
        <v>2289</v>
      </c>
      <c r="N800" s="132">
        <v>483</v>
      </c>
      <c r="O800" s="134" t="s">
        <v>2288</v>
      </c>
      <c r="P800" s="134" t="s">
        <v>2287</v>
      </c>
    </row>
    <row r="801" spans="1:16">
      <c r="A801" s="136">
        <v>434511</v>
      </c>
      <c r="B801" s="135" t="s">
        <v>1638</v>
      </c>
      <c r="C801" s="134">
        <v>227</v>
      </c>
      <c r="D801" s="134">
        <v>840</v>
      </c>
      <c r="E801" s="141">
        <v>813.07929515418505</v>
      </c>
      <c r="F801" s="141">
        <v>3.2048458149779702</v>
      </c>
      <c r="G801" s="134">
        <v>527</v>
      </c>
      <c r="H801" s="141">
        <v>62.738095238095198</v>
      </c>
      <c r="I801" s="134">
        <v>420</v>
      </c>
      <c r="J801" s="141">
        <v>50</v>
      </c>
      <c r="K801" s="132" t="s">
        <v>2286</v>
      </c>
      <c r="L801" s="132">
        <v>897</v>
      </c>
      <c r="M801" s="132" t="s">
        <v>2285</v>
      </c>
      <c r="N801" s="132">
        <v>903</v>
      </c>
      <c r="O801" s="134" t="s">
        <v>2284</v>
      </c>
      <c r="P801" s="134" t="s">
        <v>2283</v>
      </c>
    </row>
    <row r="802" spans="1:16">
      <c r="A802" s="136">
        <v>434520</v>
      </c>
      <c r="B802" s="135" t="s">
        <v>1652</v>
      </c>
      <c r="C802" s="134">
        <v>203</v>
      </c>
      <c r="D802" s="134">
        <v>762</v>
      </c>
      <c r="E802" s="141">
        <v>673.37438423645301</v>
      </c>
      <c r="F802" s="141">
        <v>11.6306582366859</v>
      </c>
      <c r="G802" s="134">
        <v>540</v>
      </c>
      <c r="H802" s="141">
        <v>70.866141732283495</v>
      </c>
      <c r="I802" s="134">
        <v>431</v>
      </c>
      <c r="J802" s="141">
        <v>56.561679790026197</v>
      </c>
      <c r="K802" s="132" t="s">
        <v>2282</v>
      </c>
      <c r="L802" s="132">
        <v>1032</v>
      </c>
      <c r="M802" s="132" t="s">
        <v>2281</v>
      </c>
      <c r="N802" s="132">
        <v>1128</v>
      </c>
      <c r="O802" s="134" t="s">
        <v>2280</v>
      </c>
      <c r="P802" s="134" t="s">
        <v>2279</v>
      </c>
    </row>
    <row r="803" spans="1:16">
      <c r="A803" s="136">
        <v>434521</v>
      </c>
      <c r="B803" s="135" t="s">
        <v>1652</v>
      </c>
      <c r="C803" s="134">
        <v>214</v>
      </c>
      <c r="D803" s="134">
        <v>759</v>
      </c>
      <c r="E803" s="141">
        <v>587.53271028037398</v>
      </c>
      <c r="F803" s="141">
        <v>22.591210766749199</v>
      </c>
      <c r="G803" s="134">
        <v>595</v>
      </c>
      <c r="H803" s="141">
        <v>78.392621870882707</v>
      </c>
      <c r="I803" s="134">
        <v>527</v>
      </c>
      <c r="J803" s="141">
        <v>69.433465085639</v>
      </c>
      <c r="K803" s="132" t="s">
        <v>2278</v>
      </c>
      <c r="L803" s="132">
        <v>903</v>
      </c>
      <c r="M803" s="132" t="s">
        <v>2277</v>
      </c>
      <c r="N803" s="132">
        <v>966</v>
      </c>
      <c r="O803" s="134" t="s">
        <v>2276</v>
      </c>
      <c r="P803" s="134" t="s">
        <v>2275</v>
      </c>
    </row>
    <row r="804" spans="1:16">
      <c r="A804" s="136">
        <v>434522</v>
      </c>
      <c r="B804" s="135" t="s">
        <v>1647</v>
      </c>
      <c r="C804" s="134">
        <v>225</v>
      </c>
      <c r="D804" s="134">
        <v>618</v>
      </c>
      <c r="E804" s="141">
        <v>588.54666666666697</v>
      </c>
      <c r="F804" s="141">
        <v>4.7659115426105698</v>
      </c>
      <c r="G804" s="134">
        <v>413</v>
      </c>
      <c r="H804" s="141">
        <v>66.828478964401299</v>
      </c>
      <c r="I804" s="134">
        <v>339</v>
      </c>
      <c r="J804" s="141">
        <v>54.854368932038803</v>
      </c>
      <c r="K804" s="132" t="s">
        <v>2274</v>
      </c>
      <c r="L804" s="132">
        <v>627</v>
      </c>
      <c r="M804" s="132" t="s">
        <v>2273</v>
      </c>
      <c r="N804" s="132">
        <v>4020</v>
      </c>
      <c r="O804" s="134" t="s">
        <v>2272</v>
      </c>
      <c r="P804" s="134" t="s">
        <v>2271</v>
      </c>
    </row>
    <row r="805" spans="1:16">
      <c r="A805" s="136">
        <v>434530</v>
      </c>
      <c r="B805" s="135" t="s">
        <v>1627</v>
      </c>
      <c r="C805" s="134">
        <v>232</v>
      </c>
      <c r="D805" s="134">
        <v>1209</v>
      </c>
      <c r="E805" s="141">
        <v>1110.9698275862099</v>
      </c>
      <c r="F805" s="141">
        <v>8.1083682724394599</v>
      </c>
      <c r="G805" s="134">
        <v>930</v>
      </c>
      <c r="H805" s="141">
        <v>76.923076923076906</v>
      </c>
      <c r="I805" s="134">
        <v>758</v>
      </c>
      <c r="J805" s="141">
        <v>62.696443341604599</v>
      </c>
      <c r="K805" s="132" t="s">
        <v>2270</v>
      </c>
      <c r="L805" s="132">
        <v>1218</v>
      </c>
      <c r="M805" s="132" t="s">
        <v>2269</v>
      </c>
      <c r="N805" s="132">
        <v>1221</v>
      </c>
      <c r="O805" s="134" t="s">
        <v>2268</v>
      </c>
      <c r="P805" s="134" t="s">
        <v>2267</v>
      </c>
    </row>
    <row r="806" spans="1:16">
      <c r="A806" s="136">
        <v>434531</v>
      </c>
      <c r="B806" s="135" t="s">
        <v>1652</v>
      </c>
      <c r="C806" s="134">
        <v>184</v>
      </c>
      <c r="D806" s="134">
        <v>714</v>
      </c>
      <c r="E806" s="141">
        <v>588.91304347826099</v>
      </c>
      <c r="F806" s="141">
        <v>17.5191815856777</v>
      </c>
      <c r="G806" s="134">
        <v>528</v>
      </c>
      <c r="H806" s="141">
        <v>73.949579831932795</v>
      </c>
      <c r="I806" s="134">
        <v>457</v>
      </c>
      <c r="J806" s="141">
        <v>64.005602240896394</v>
      </c>
      <c r="K806" s="132" t="s">
        <v>2266</v>
      </c>
      <c r="L806" s="132">
        <v>843</v>
      </c>
      <c r="M806" s="132" t="s">
        <v>2265</v>
      </c>
      <c r="N806" s="132">
        <v>894</v>
      </c>
      <c r="O806" s="134" t="s">
        <v>2264</v>
      </c>
      <c r="P806" s="134" t="s">
        <v>2263</v>
      </c>
    </row>
    <row r="807" spans="1:16" s="142" customFormat="1" ht="34" customHeight="1">
      <c r="A807" s="146" t="s">
        <v>2262</v>
      </c>
      <c r="B807" s="145" t="s">
        <v>1803</v>
      </c>
      <c r="C807" s="142">
        <v>234</v>
      </c>
      <c r="D807" s="142">
        <v>864</v>
      </c>
      <c r="E807" s="144">
        <v>840.70512820512795</v>
      </c>
      <c r="F807" s="144">
        <v>2.6961657169990501</v>
      </c>
      <c r="G807" s="142">
        <v>491</v>
      </c>
      <c r="H807" s="144">
        <v>56.828703703703702</v>
      </c>
      <c r="I807" s="142">
        <v>418</v>
      </c>
      <c r="J807" s="144">
        <v>48.379629629629598</v>
      </c>
      <c r="K807" s="143" t="s">
        <v>2261</v>
      </c>
      <c r="L807" s="143">
        <v>900</v>
      </c>
      <c r="M807" s="143" t="s">
        <v>2260</v>
      </c>
      <c r="N807" s="143">
        <v>903</v>
      </c>
      <c r="O807" s="142" t="s">
        <v>2259</v>
      </c>
      <c r="P807" s="142" t="s">
        <v>2258</v>
      </c>
    </row>
    <row r="808" spans="1:16">
      <c r="A808" s="136">
        <v>434541</v>
      </c>
      <c r="B808" s="135" t="s">
        <v>1652</v>
      </c>
      <c r="C808" s="134">
        <v>214</v>
      </c>
      <c r="D808" s="134">
        <v>336</v>
      </c>
      <c r="E808" s="141">
        <v>334.528037383178</v>
      </c>
      <c r="F808" s="141">
        <v>0.43808411214953302</v>
      </c>
      <c r="G808" s="134">
        <v>225</v>
      </c>
      <c r="H808" s="141">
        <v>66.964285714285694</v>
      </c>
      <c r="I808" s="134">
        <v>190</v>
      </c>
      <c r="J808" s="141">
        <v>56.547619047619001</v>
      </c>
      <c r="K808" s="132" t="s">
        <v>2257</v>
      </c>
      <c r="L808" s="132">
        <v>360</v>
      </c>
      <c r="M808" s="132" t="s">
        <v>2256</v>
      </c>
      <c r="N808" s="132" t="s">
        <v>2256</v>
      </c>
      <c r="O808" s="134" t="s">
        <v>2255</v>
      </c>
      <c r="P808" s="134" t="s">
        <v>2254</v>
      </c>
    </row>
    <row r="809" spans="1:16">
      <c r="A809" s="136">
        <v>434544</v>
      </c>
      <c r="B809" s="135" t="s">
        <v>1638</v>
      </c>
      <c r="C809" s="134">
        <v>230</v>
      </c>
      <c r="D809" s="134">
        <v>2829</v>
      </c>
      <c r="E809" s="141">
        <v>1793.5782608695699</v>
      </c>
      <c r="F809" s="141">
        <v>36.600273564172298</v>
      </c>
      <c r="G809" s="134">
        <v>2178</v>
      </c>
      <c r="H809" s="141">
        <v>76.988335100742304</v>
      </c>
      <c r="I809" s="134">
        <v>1912</v>
      </c>
      <c r="J809" s="141">
        <v>67.585719335454201</v>
      </c>
      <c r="K809" s="132" t="s">
        <v>2253</v>
      </c>
      <c r="L809" s="132">
        <v>2988</v>
      </c>
      <c r="M809" s="132" t="s">
        <v>2252</v>
      </c>
      <c r="N809" s="132">
        <v>3117</v>
      </c>
      <c r="O809" s="134" t="s">
        <v>2251</v>
      </c>
      <c r="P809" s="134" t="s">
        <v>2250</v>
      </c>
    </row>
    <row r="810" spans="1:16">
      <c r="A810" s="136">
        <v>434553</v>
      </c>
      <c r="B810" s="135" t="s">
        <v>1652</v>
      </c>
      <c r="C810" s="134">
        <v>211</v>
      </c>
      <c r="D810" s="134">
        <v>861</v>
      </c>
      <c r="E810" s="141">
        <v>734.75829383886298</v>
      </c>
      <c r="F810" s="141">
        <v>14.662219066334201</v>
      </c>
      <c r="G810" s="134">
        <v>640</v>
      </c>
      <c r="H810" s="141">
        <v>74.332171893147503</v>
      </c>
      <c r="I810" s="134">
        <v>550</v>
      </c>
      <c r="J810" s="141">
        <v>63.879210220673599</v>
      </c>
      <c r="K810" s="132" t="s">
        <v>2249</v>
      </c>
      <c r="L810" s="132">
        <v>990</v>
      </c>
      <c r="M810" s="132" t="s">
        <v>2248</v>
      </c>
      <c r="N810" s="132">
        <v>696</v>
      </c>
      <c r="O810" s="134" t="s">
        <v>2247</v>
      </c>
      <c r="P810" s="134" t="s">
        <v>2246</v>
      </c>
    </row>
    <row r="811" spans="1:16" s="142" customFormat="1" ht="34" customHeight="1">
      <c r="A811" s="146" t="s">
        <v>2245</v>
      </c>
      <c r="B811" s="145" t="s">
        <v>1632</v>
      </c>
      <c r="C811" s="142">
        <v>231</v>
      </c>
      <c r="D811" s="142">
        <v>564</v>
      </c>
      <c r="E811" s="144">
        <v>556.66233766233802</v>
      </c>
      <c r="F811" s="144">
        <v>1.30100396057843</v>
      </c>
      <c r="G811" s="142">
        <v>383</v>
      </c>
      <c r="H811" s="144">
        <v>67.907801418439703</v>
      </c>
      <c r="I811" s="142">
        <v>326</v>
      </c>
      <c r="J811" s="144">
        <v>57.801418439716301</v>
      </c>
      <c r="K811" s="143" t="s">
        <v>2244</v>
      </c>
      <c r="L811" s="143">
        <v>597</v>
      </c>
      <c r="M811" s="143" t="s">
        <v>2243</v>
      </c>
      <c r="N811" s="143">
        <v>1764</v>
      </c>
      <c r="O811" s="142" t="s">
        <v>2242</v>
      </c>
      <c r="P811" s="142" t="s">
        <v>2241</v>
      </c>
    </row>
    <row r="812" spans="1:16">
      <c r="A812" s="136">
        <v>434556</v>
      </c>
      <c r="B812" s="135" t="s">
        <v>1652</v>
      </c>
      <c r="C812" s="134">
        <v>193</v>
      </c>
      <c r="D812" s="134">
        <v>1239</v>
      </c>
      <c r="E812" s="141">
        <v>931.21243523316105</v>
      </c>
      <c r="F812" s="141">
        <v>24.841611361326802</v>
      </c>
      <c r="G812" s="134">
        <v>929</v>
      </c>
      <c r="H812" s="141">
        <v>74.979822437449599</v>
      </c>
      <c r="I812" s="134">
        <v>836</v>
      </c>
      <c r="J812" s="141">
        <v>67.473769168684399</v>
      </c>
      <c r="K812" s="132" t="s">
        <v>2240</v>
      </c>
      <c r="L812" s="132">
        <v>1251</v>
      </c>
      <c r="M812" s="132" t="s">
        <v>2239</v>
      </c>
      <c r="N812" s="132">
        <v>1254</v>
      </c>
      <c r="O812" s="134" t="s">
        <v>2238</v>
      </c>
      <c r="P812" s="134" t="s">
        <v>2237</v>
      </c>
    </row>
    <row r="813" spans="1:16" s="142" customFormat="1" ht="34" customHeight="1">
      <c r="A813" s="146" t="s">
        <v>2236</v>
      </c>
      <c r="B813" s="145" t="s">
        <v>1803</v>
      </c>
      <c r="C813" s="142">
        <v>233</v>
      </c>
      <c r="D813" s="142">
        <v>918</v>
      </c>
      <c r="E813" s="144">
        <v>852.01287553648103</v>
      </c>
      <c r="F813" s="144">
        <v>7.1881399197733504</v>
      </c>
      <c r="G813" s="142">
        <v>615</v>
      </c>
      <c r="H813" s="144">
        <v>66.993464052287607</v>
      </c>
      <c r="I813" s="142">
        <v>526</v>
      </c>
      <c r="J813" s="144">
        <v>57.298474945533798</v>
      </c>
      <c r="K813" s="143" t="s">
        <v>2235</v>
      </c>
      <c r="L813" s="143">
        <v>1140</v>
      </c>
      <c r="M813" s="143" t="s">
        <v>2234</v>
      </c>
      <c r="N813" s="143">
        <v>1188</v>
      </c>
      <c r="O813" s="142" t="s">
        <v>2233</v>
      </c>
      <c r="P813" s="142" t="s">
        <v>2232</v>
      </c>
    </row>
    <row r="814" spans="1:16">
      <c r="A814" s="136">
        <v>434564</v>
      </c>
      <c r="B814" s="135" t="s">
        <v>1627</v>
      </c>
      <c r="C814" s="134">
        <v>229</v>
      </c>
      <c r="D814" s="134">
        <v>1869</v>
      </c>
      <c r="E814" s="141">
        <v>1576.31004366812</v>
      </c>
      <c r="F814" s="141">
        <v>15.6602437844771</v>
      </c>
      <c r="G814" s="134">
        <v>1316</v>
      </c>
      <c r="H814" s="141">
        <v>70.411985018726597</v>
      </c>
      <c r="I814" s="134">
        <v>1099</v>
      </c>
      <c r="J814" s="141">
        <v>58.8014981273408</v>
      </c>
      <c r="K814" s="132" t="s">
        <v>2231</v>
      </c>
      <c r="L814" s="132">
        <v>1866</v>
      </c>
      <c r="M814" s="132" t="s">
        <v>2230</v>
      </c>
      <c r="N814" s="132">
        <v>1875</v>
      </c>
      <c r="O814" s="134" t="s">
        <v>2229</v>
      </c>
      <c r="P814" s="134" t="s">
        <v>2228</v>
      </c>
    </row>
    <row r="815" spans="1:16">
      <c r="A815" s="136">
        <v>434565</v>
      </c>
      <c r="B815" s="135" t="s">
        <v>1652</v>
      </c>
      <c r="C815" s="134">
        <v>236</v>
      </c>
      <c r="D815" s="134">
        <v>1044</v>
      </c>
      <c r="E815" s="141">
        <v>768.55932203389796</v>
      </c>
      <c r="F815" s="141">
        <v>26.383206701733901</v>
      </c>
      <c r="G815" s="134">
        <v>825</v>
      </c>
      <c r="H815" s="141">
        <v>79.022988505747094</v>
      </c>
      <c r="I815" s="134">
        <v>743</v>
      </c>
      <c r="J815" s="141">
        <v>71.168582375478906</v>
      </c>
      <c r="K815" s="132" t="s">
        <v>2227</v>
      </c>
      <c r="L815" s="132">
        <v>1050</v>
      </c>
      <c r="M815" s="132" t="s">
        <v>2226</v>
      </c>
      <c r="N815" s="132">
        <v>1020</v>
      </c>
      <c r="O815" s="134" t="s">
        <v>2225</v>
      </c>
      <c r="P815" s="134" t="s">
        <v>2224</v>
      </c>
    </row>
    <row r="816" spans="1:16">
      <c r="A816" s="136">
        <v>434568</v>
      </c>
      <c r="B816" s="135" t="s">
        <v>1652</v>
      </c>
      <c r="C816" s="134">
        <v>195</v>
      </c>
      <c r="D816" s="134">
        <v>504</v>
      </c>
      <c r="E816" s="141">
        <v>480.538461538462</v>
      </c>
      <c r="F816" s="141">
        <v>4.6550671550671598</v>
      </c>
      <c r="G816" s="134">
        <v>388</v>
      </c>
      <c r="H816" s="141">
        <v>76.984126984127002</v>
      </c>
      <c r="I816" s="134">
        <v>343</v>
      </c>
      <c r="J816" s="141">
        <v>68.0555555555556</v>
      </c>
      <c r="K816" s="132" t="s">
        <v>2223</v>
      </c>
      <c r="L816" s="132">
        <v>663</v>
      </c>
      <c r="M816" s="132" t="s">
        <v>2222</v>
      </c>
      <c r="N816" s="132">
        <v>711</v>
      </c>
      <c r="O816" s="134" t="s">
        <v>2221</v>
      </c>
      <c r="P816" s="134" t="s">
        <v>2220</v>
      </c>
    </row>
    <row r="817" spans="1:16">
      <c r="A817" s="136">
        <v>434579</v>
      </c>
      <c r="B817" s="135" t="s">
        <v>1647</v>
      </c>
      <c r="C817" s="134">
        <v>230</v>
      </c>
      <c r="D817" s="134">
        <v>939</v>
      </c>
      <c r="E817" s="141">
        <v>862.304347826087</v>
      </c>
      <c r="F817" s="141">
        <v>8.1678010834838197</v>
      </c>
      <c r="G817" s="134">
        <v>725</v>
      </c>
      <c r="H817" s="141">
        <v>77.209797657082007</v>
      </c>
      <c r="I817" s="134">
        <v>603</v>
      </c>
      <c r="J817" s="141">
        <v>64.217252396166103</v>
      </c>
      <c r="K817" s="132" t="s">
        <v>2219</v>
      </c>
      <c r="L817" s="132">
        <v>948</v>
      </c>
      <c r="M817" s="132" t="s">
        <v>2218</v>
      </c>
      <c r="N817" s="132">
        <v>981</v>
      </c>
      <c r="O817" s="134" t="s">
        <v>2217</v>
      </c>
      <c r="P817" s="134" t="s">
        <v>2216</v>
      </c>
    </row>
    <row r="818" spans="1:16" s="142" customFormat="1" ht="29" customHeight="1">
      <c r="A818" s="146" t="s">
        <v>2215</v>
      </c>
      <c r="B818" s="145" t="s">
        <v>1803</v>
      </c>
      <c r="C818" s="142">
        <v>227</v>
      </c>
      <c r="D818" s="142">
        <v>1155</v>
      </c>
      <c r="E818" s="144">
        <v>985.61233480176202</v>
      </c>
      <c r="F818" s="144">
        <v>14.665598718462199</v>
      </c>
      <c r="G818" s="142">
        <v>907</v>
      </c>
      <c r="H818" s="144">
        <v>78.528138528138498</v>
      </c>
      <c r="I818" s="142">
        <v>816</v>
      </c>
      <c r="J818" s="144">
        <v>70.649350649350694</v>
      </c>
      <c r="K818" s="143" t="s">
        <v>2214</v>
      </c>
      <c r="L818" s="143">
        <v>1131</v>
      </c>
      <c r="M818" s="143" t="s">
        <v>2213</v>
      </c>
      <c r="N818" s="143">
        <v>1152</v>
      </c>
      <c r="O818" s="142" t="s">
        <v>2212</v>
      </c>
      <c r="P818" s="142" t="s">
        <v>2211</v>
      </c>
    </row>
    <row r="819" spans="1:16">
      <c r="A819" s="136">
        <v>434583</v>
      </c>
      <c r="B819" s="135" t="s">
        <v>1627</v>
      </c>
      <c r="C819" s="134">
        <v>230</v>
      </c>
      <c r="D819" s="134">
        <v>2157</v>
      </c>
      <c r="E819" s="141">
        <v>1814.72608695652</v>
      </c>
      <c r="F819" s="141">
        <v>15.8680534558868</v>
      </c>
      <c r="G819" s="134">
        <v>1608</v>
      </c>
      <c r="H819" s="141">
        <v>74.547983310153001</v>
      </c>
      <c r="I819" s="134">
        <v>1383</v>
      </c>
      <c r="J819" s="141">
        <v>64.116828929068106</v>
      </c>
      <c r="K819" s="132" t="s">
        <v>2210</v>
      </c>
      <c r="L819" s="132">
        <v>2151</v>
      </c>
      <c r="M819" s="132" t="s">
        <v>2209</v>
      </c>
      <c r="N819" s="132">
        <v>2304</v>
      </c>
      <c r="O819" s="134" t="s">
        <v>2208</v>
      </c>
      <c r="P819" s="134" t="s">
        <v>2207</v>
      </c>
    </row>
    <row r="820" spans="1:16">
      <c r="A820" s="136">
        <v>434601</v>
      </c>
      <c r="B820" s="135" t="s">
        <v>1647</v>
      </c>
      <c r="C820" s="134">
        <v>236</v>
      </c>
      <c r="D820" s="134">
        <v>930</v>
      </c>
      <c r="E820" s="141">
        <v>847.22033898305096</v>
      </c>
      <c r="F820" s="141">
        <v>8.9010388190267893</v>
      </c>
      <c r="G820" s="134">
        <v>714</v>
      </c>
      <c r="H820" s="141">
        <v>76.774193548387103</v>
      </c>
      <c r="I820" s="134">
        <v>546</v>
      </c>
      <c r="J820" s="141">
        <v>58.709677419354797</v>
      </c>
      <c r="K820" s="132" t="s">
        <v>2206</v>
      </c>
      <c r="L820" s="132">
        <v>975</v>
      </c>
      <c r="M820" s="132" t="s">
        <v>2205</v>
      </c>
      <c r="N820" s="132">
        <v>915</v>
      </c>
      <c r="O820" s="134" t="s">
        <v>2204</v>
      </c>
      <c r="P820" s="134" t="s">
        <v>2203</v>
      </c>
    </row>
    <row r="821" spans="1:16">
      <c r="A821" s="136">
        <v>434606</v>
      </c>
      <c r="B821" s="135" t="s">
        <v>1647</v>
      </c>
      <c r="C821" s="134">
        <v>207</v>
      </c>
      <c r="D821" s="134">
        <v>900</v>
      </c>
      <c r="E821" s="141">
        <v>781.88405797101404</v>
      </c>
      <c r="F821" s="141">
        <v>13.123993558776201</v>
      </c>
      <c r="G821" s="134">
        <v>679</v>
      </c>
      <c r="H821" s="141">
        <v>75.4444444444444</v>
      </c>
      <c r="I821" s="134">
        <v>616</v>
      </c>
      <c r="J821" s="141">
        <v>68.4444444444444</v>
      </c>
      <c r="K821" s="132" t="s">
        <v>2202</v>
      </c>
      <c r="L821" s="132">
        <v>891</v>
      </c>
      <c r="M821" s="132" t="s">
        <v>2201</v>
      </c>
      <c r="N821" s="132">
        <v>900</v>
      </c>
      <c r="O821" s="134" t="s">
        <v>2200</v>
      </c>
      <c r="P821" s="134" t="s">
        <v>2199</v>
      </c>
    </row>
    <row r="822" spans="1:16">
      <c r="A822" s="136">
        <v>434608</v>
      </c>
      <c r="B822" s="135" t="s">
        <v>1647</v>
      </c>
      <c r="C822" s="134">
        <v>218</v>
      </c>
      <c r="D822" s="134">
        <v>795</v>
      </c>
      <c r="E822" s="141">
        <v>742.04587155963304</v>
      </c>
      <c r="F822" s="141">
        <v>6.66089665916566</v>
      </c>
      <c r="G822" s="134">
        <v>543</v>
      </c>
      <c r="H822" s="141">
        <v>68.301886792452805</v>
      </c>
      <c r="I822" s="134">
        <v>449</v>
      </c>
      <c r="J822" s="141">
        <v>56.477987421383602</v>
      </c>
      <c r="K822" s="132" t="s">
        <v>2198</v>
      </c>
      <c r="L822" s="132">
        <v>963</v>
      </c>
      <c r="M822" s="132" t="s">
        <v>2197</v>
      </c>
      <c r="N822" s="132">
        <v>1050</v>
      </c>
      <c r="O822" s="134" t="s">
        <v>2196</v>
      </c>
      <c r="P822" s="134" t="s">
        <v>2195</v>
      </c>
    </row>
    <row r="823" spans="1:16">
      <c r="A823" s="136">
        <v>434614</v>
      </c>
      <c r="B823" s="135" t="s">
        <v>1647</v>
      </c>
      <c r="C823" s="134">
        <v>206</v>
      </c>
      <c r="D823" s="134">
        <v>882</v>
      </c>
      <c r="E823" s="141">
        <v>793.12135922330106</v>
      </c>
      <c r="F823" s="141">
        <v>10.076943398718701</v>
      </c>
      <c r="G823" s="134">
        <v>643</v>
      </c>
      <c r="H823" s="141">
        <v>72.902494331065796</v>
      </c>
      <c r="I823" s="134">
        <v>561</v>
      </c>
      <c r="J823" s="141">
        <v>63.605442176870802</v>
      </c>
      <c r="K823" s="132" t="s">
        <v>2194</v>
      </c>
      <c r="L823" s="132">
        <v>1149</v>
      </c>
      <c r="M823" s="132" t="s">
        <v>2193</v>
      </c>
      <c r="N823" s="132">
        <v>1074</v>
      </c>
      <c r="O823" s="134" t="s">
        <v>2192</v>
      </c>
      <c r="P823" s="134" t="s">
        <v>2191</v>
      </c>
    </row>
    <row r="824" spans="1:16">
      <c r="A824" s="136">
        <v>434616</v>
      </c>
      <c r="B824" s="135" t="s">
        <v>1627</v>
      </c>
      <c r="C824" s="134">
        <v>217</v>
      </c>
      <c r="D824" s="134">
        <v>1578</v>
      </c>
      <c r="E824" s="141">
        <v>1394.36405529954</v>
      </c>
      <c r="F824" s="141">
        <v>11.637258853007699</v>
      </c>
      <c r="G824" s="134">
        <v>927</v>
      </c>
      <c r="H824" s="141">
        <v>58.745247148289003</v>
      </c>
      <c r="I824" s="134">
        <v>781</v>
      </c>
      <c r="J824" s="141">
        <v>49.493029150823801</v>
      </c>
      <c r="K824" s="132" t="s">
        <v>2190</v>
      </c>
      <c r="L824" s="132">
        <v>1599</v>
      </c>
      <c r="M824" s="132" t="s">
        <v>2189</v>
      </c>
      <c r="N824" s="132">
        <v>1608</v>
      </c>
      <c r="O824" s="134" t="s">
        <v>2188</v>
      </c>
      <c r="P824" s="134" t="s">
        <v>2187</v>
      </c>
    </row>
    <row r="825" spans="1:16">
      <c r="A825" s="136">
        <v>434619</v>
      </c>
      <c r="B825" s="135" t="s">
        <v>1652</v>
      </c>
      <c r="C825" s="134">
        <v>215</v>
      </c>
      <c r="D825" s="134">
        <v>618</v>
      </c>
      <c r="E825" s="141">
        <v>548.81860465116301</v>
      </c>
      <c r="F825" s="141">
        <v>11.194400541883001</v>
      </c>
      <c r="G825" s="134">
        <v>438</v>
      </c>
      <c r="H825" s="141">
        <v>70.873786407767</v>
      </c>
      <c r="I825" s="134">
        <v>357</v>
      </c>
      <c r="J825" s="141">
        <v>57.766990291262097</v>
      </c>
      <c r="K825" s="132" t="s">
        <v>2186</v>
      </c>
      <c r="L825" s="132">
        <v>777</v>
      </c>
      <c r="M825" s="132" t="s">
        <v>2185</v>
      </c>
      <c r="N825" s="132">
        <v>756</v>
      </c>
      <c r="O825" s="134" t="s">
        <v>2184</v>
      </c>
      <c r="P825" s="134" t="s">
        <v>2183</v>
      </c>
    </row>
    <row r="826" spans="1:16">
      <c r="A826" s="136">
        <v>434621</v>
      </c>
      <c r="B826" s="135" t="s">
        <v>1647</v>
      </c>
      <c r="C826" s="134">
        <v>212</v>
      </c>
      <c r="D826" s="134">
        <v>810</v>
      </c>
      <c r="E826" s="141">
        <v>754.655660377358</v>
      </c>
      <c r="F826" s="141">
        <v>6.8326345213137696</v>
      </c>
      <c r="G826" s="134">
        <v>454</v>
      </c>
      <c r="H826" s="141">
        <v>56.049382716049401</v>
      </c>
      <c r="I826" s="134">
        <v>405</v>
      </c>
      <c r="J826" s="141">
        <v>50</v>
      </c>
      <c r="K826" s="132" t="s">
        <v>2182</v>
      </c>
      <c r="L826" s="132">
        <v>843</v>
      </c>
      <c r="M826" s="132" t="s">
        <v>2181</v>
      </c>
      <c r="N826" s="132">
        <v>351</v>
      </c>
      <c r="O826" s="134" t="s">
        <v>2180</v>
      </c>
      <c r="P826" s="134" t="s">
        <v>2179</v>
      </c>
    </row>
    <row r="827" spans="1:16">
      <c r="A827" s="136">
        <v>434622</v>
      </c>
      <c r="B827" s="135" t="s">
        <v>1638</v>
      </c>
      <c r="C827" s="134">
        <v>199</v>
      </c>
      <c r="D827" s="134">
        <v>801</v>
      </c>
      <c r="E827" s="141">
        <v>772.22110552763797</v>
      </c>
      <c r="F827" s="141">
        <v>3.5928707206444201</v>
      </c>
      <c r="G827" s="134">
        <v>488</v>
      </c>
      <c r="H827" s="141">
        <v>60.9238451935081</v>
      </c>
      <c r="I827" s="134">
        <v>430</v>
      </c>
      <c r="J827" s="141">
        <v>53.682896379525602</v>
      </c>
      <c r="K827" s="132" t="s">
        <v>2178</v>
      </c>
      <c r="L827" s="132">
        <v>900</v>
      </c>
      <c r="M827" s="132" t="s">
        <v>2177</v>
      </c>
      <c r="N827" s="132">
        <v>888</v>
      </c>
      <c r="O827" s="134" t="s">
        <v>2176</v>
      </c>
      <c r="P827" s="134" t="s">
        <v>2175</v>
      </c>
    </row>
    <row r="828" spans="1:16">
      <c r="A828" s="136">
        <v>434627</v>
      </c>
      <c r="B828" s="135" t="s">
        <v>1638</v>
      </c>
      <c r="C828" s="134">
        <v>216</v>
      </c>
      <c r="D828" s="134">
        <v>999</v>
      </c>
      <c r="E828" s="141">
        <v>875.40277777777806</v>
      </c>
      <c r="F828" s="141">
        <v>12.372094316538799</v>
      </c>
      <c r="G828" s="134">
        <v>885</v>
      </c>
      <c r="H828" s="141">
        <v>88.588588588588607</v>
      </c>
      <c r="I828" s="134">
        <v>809</v>
      </c>
      <c r="J828" s="141">
        <v>80.980980980981002</v>
      </c>
      <c r="K828" s="132" t="s">
        <v>2174</v>
      </c>
      <c r="L828" s="132">
        <v>1389</v>
      </c>
      <c r="M828" s="132" t="s">
        <v>2173</v>
      </c>
      <c r="N828" s="132">
        <v>1236</v>
      </c>
      <c r="O828" s="134" t="s">
        <v>2172</v>
      </c>
      <c r="P828" s="134" t="s">
        <v>2171</v>
      </c>
    </row>
    <row r="829" spans="1:16">
      <c r="A829" s="136">
        <v>434628</v>
      </c>
      <c r="B829" s="135" t="s">
        <v>1652</v>
      </c>
      <c r="C829" s="134">
        <v>221</v>
      </c>
      <c r="D829" s="134">
        <v>498</v>
      </c>
      <c r="E829" s="141">
        <v>491.29411764705901</v>
      </c>
      <c r="F829" s="141">
        <v>1.34656272147413</v>
      </c>
      <c r="G829" s="134">
        <v>309</v>
      </c>
      <c r="H829" s="141">
        <v>62.048192771084302</v>
      </c>
      <c r="I829" s="134">
        <v>237</v>
      </c>
      <c r="J829" s="141">
        <v>47.590361445783103</v>
      </c>
      <c r="K829" s="132" t="s">
        <v>2170</v>
      </c>
      <c r="L829" s="132">
        <v>525</v>
      </c>
      <c r="M829" s="132" t="s">
        <v>2169</v>
      </c>
      <c r="N829" s="132">
        <v>525</v>
      </c>
      <c r="O829" s="134" t="s">
        <v>2168</v>
      </c>
      <c r="P829" s="134" t="s">
        <v>2167</v>
      </c>
    </row>
    <row r="830" spans="1:16">
      <c r="A830" s="136">
        <v>434629</v>
      </c>
      <c r="B830" s="135" t="s">
        <v>1647</v>
      </c>
      <c r="C830" s="134">
        <v>215</v>
      </c>
      <c r="D830" s="134">
        <v>1263</v>
      </c>
      <c r="E830" s="141">
        <v>1044.9069767441899</v>
      </c>
      <c r="F830" s="141">
        <v>17.267856156438199</v>
      </c>
      <c r="G830" s="134">
        <v>1022</v>
      </c>
      <c r="H830" s="141">
        <v>80.918448139350801</v>
      </c>
      <c r="I830" s="134">
        <v>932</v>
      </c>
      <c r="J830" s="141">
        <v>73.792557403008701</v>
      </c>
      <c r="K830" s="132" t="s">
        <v>2166</v>
      </c>
      <c r="L830" s="132">
        <v>1398</v>
      </c>
      <c r="M830" s="132" t="s">
        <v>2165</v>
      </c>
      <c r="N830" s="132">
        <v>1374</v>
      </c>
      <c r="O830" s="134" t="s">
        <v>2164</v>
      </c>
      <c r="P830" s="134" t="s">
        <v>2163</v>
      </c>
    </row>
    <row r="831" spans="1:16">
      <c r="A831" s="136">
        <v>434630</v>
      </c>
      <c r="B831" s="135" t="s">
        <v>1652</v>
      </c>
      <c r="C831" s="134">
        <v>223</v>
      </c>
      <c r="D831" s="134">
        <v>180</v>
      </c>
      <c r="E831" s="141">
        <v>179.91928251121101</v>
      </c>
      <c r="F831" s="141">
        <v>4.4843049327354299E-2</v>
      </c>
      <c r="G831" s="134">
        <v>126</v>
      </c>
      <c r="H831" s="141">
        <v>70</v>
      </c>
      <c r="I831" s="134">
        <v>117</v>
      </c>
      <c r="J831" s="141">
        <v>65</v>
      </c>
      <c r="K831" s="132" t="s">
        <v>2162</v>
      </c>
      <c r="L831" s="132">
        <v>291</v>
      </c>
      <c r="M831" s="132" t="s">
        <v>2161</v>
      </c>
      <c r="N831" s="132">
        <v>315</v>
      </c>
      <c r="O831" s="134" t="s">
        <v>2160</v>
      </c>
      <c r="P831" s="134" t="s">
        <v>2159</v>
      </c>
    </row>
    <row r="832" spans="1:16">
      <c r="A832" s="136">
        <v>434648</v>
      </c>
      <c r="B832" s="135" t="s">
        <v>1652</v>
      </c>
      <c r="C832" s="134">
        <v>167</v>
      </c>
      <c r="D832" s="134">
        <v>495</v>
      </c>
      <c r="E832" s="141">
        <v>478.36526946107801</v>
      </c>
      <c r="F832" s="141">
        <v>3.36055162402468</v>
      </c>
      <c r="G832" s="134">
        <v>396</v>
      </c>
      <c r="H832" s="141">
        <v>80</v>
      </c>
      <c r="I832" s="134">
        <v>344</v>
      </c>
      <c r="J832" s="141">
        <v>69.494949494949495</v>
      </c>
      <c r="K832" s="132" t="s">
        <v>2158</v>
      </c>
      <c r="L832" s="132">
        <v>735</v>
      </c>
      <c r="M832" s="132" t="s">
        <v>2157</v>
      </c>
      <c r="N832" s="132">
        <v>822</v>
      </c>
      <c r="O832" s="134" t="s">
        <v>2156</v>
      </c>
      <c r="P832" s="134" t="s">
        <v>2155</v>
      </c>
    </row>
    <row r="833" spans="1:16">
      <c r="A833" s="136">
        <v>434649</v>
      </c>
      <c r="B833" s="135" t="s">
        <v>1638</v>
      </c>
      <c r="C833" s="134">
        <v>226</v>
      </c>
      <c r="D833" s="134">
        <v>996</v>
      </c>
      <c r="E833" s="141">
        <v>898.56637168141594</v>
      </c>
      <c r="F833" s="141">
        <v>9.7824928030706904</v>
      </c>
      <c r="G833" s="134">
        <v>712</v>
      </c>
      <c r="H833" s="141">
        <v>71.485943775100395</v>
      </c>
      <c r="I833" s="134">
        <v>623</v>
      </c>
      <c r="J833" s="141">
        <v>62.550200803212903</v>
      </c>
      <c r="K833" s="132" t="s">
        <v>2154</v>
      </c>
      <c r="L833" s="132">
        <v>963</v>
      </c>
      <c r="M833" s="132" t="s">
        <v>2153</v>
      </c>
      <c r="N833" s="132">
        <v>1011</v>
      </c>
      <c r="O833" s="134" t="s">
        <v>2152</v>
      </c>
      <c r="P833" s="134" t="s">
        <v>2151</v>
      </c>
    </row>
    <row r="834" spans="1:16">
      <c r="A834" s="136">
        <v>434655</v>
      </c>
      <c r="B834" s="135" t="s">
        <v>1627</v>
      </c>
      <c r="C834" s="134">
        <v>234</v>
      </c>
      <c r="D834" s="134">
        <v>1962</v>
      </c>
      <c r="E834" s="141">
        <v>1529.4358974359</v>
      </c>
      <c r="F834" s="141">
        <v>22.047100028751402</v>
      </c>
      <c r="G834" s="134">
        <v>1285</v>
      </c>
      <c r="H834" s="141">
        <v>65.494393476044806</v>
      </c>
      <c r="I834" s="134">
        <v>1125</v>
      </c>
      <c r="J834" s="141">
        <v>57.339449541284402</v>
      </c>
      <c r="K834" s="132" t="s">
        <v>2150</v>
      </c>
      <c r="L834" s="132">
        <v>1947</v>
      </c>
      <c r="M834" s="132" t="s">
        <v>2149</v>
      </c>
      <c r="N834" s="132">
        <v>1986</v>
      </c>
      <c r="O834" s="134" t="s">
        <v>2148</v>
      </c>
      <c r="P834" s="134" t="s">
        <v>2147</v>
      </c>
    </row>
    <row r="835" spans="1:16">
      <c r="A835" s="136">
        <v>434658</v>
      </c>
      <c r="B835" s="135" t="s">
        <v>1652</v>
      </c>
      <c r="C835" s="134">
        <v>153</v>
      </c>
      <c r="D835" s="134">
        <v>1095</v>
      </c>
      <c r="E835" s="141">
        <v>966.90196078431404</v>
      </c>
      <c r="F835" s="141">
        <v>11.698451069925699</v>
      </c>
      <c r="G835" s="134">
        <v>851</v>
      </c>
      <c r="H835" s="141">
        <v>77.716894977168906</v>
      </c>
      <c r="I835" s="134">
        <v>724</v>
      </c>
      <c r="J835" s="141">
        <v>66.118721461187207</v>
      </c>
      <c r="K835" s="132" t="s">
        <v>2146</v>
      </c>
      <c r="L835" s="132">
        <v>1116</v>
      </c>
      <c r="M835" s="132" t="s">
        <v>2145</v>
      </c>
      <c r="N835" s="132">
        <v>1113</v>
      </c>
      <c r="O835" s="134" t="s">
        <v>2144</v>
      </c>
      <c r="P835" s="134" t="s">
        <v>2143</v>
      </c>
    </row>
    <row r="836" spans="1:16">
      <c r="A836" s="136">
        <v>434660</v>
      </c>
      <c r="B836" s="135" t="s">
        <v>1627</v>
      </c>
      <c r="C836" s="134">
        <v>234</v>
      </c>
      <c r="D836" s="134">
        <v>1788</v>
      </c>
      <c r="E836" s="141">
        <v>1517.2435897435901</v>
      </c>
      <c r="F836" s="141">
        <v>15.1429759651236</v>
      </c>
      <c r="G836" s="134">
        <v>1137</v>
      </c>
      <c r="H836" s="141">
        <v>63.590604026845597</v>
      </c>
      <c r="I836" s="134">
        <v>999</v>
      </c>
      <c r="J836" s="141">
        <v>55.8724832214765</v>
      </c>
      <c r="K836" s="132" t="s">
        <v>2142</v>
      </c>
      <c r="L836" s="132">
        <v>1788</v>
      </c>
      <c r="M836" s="132" t="s">
        <v>2141</v>
      </c>
      <c r="N836" s="132">
        <v>1797</v>
      </c>
      <c r="O836" s="134" t="s">
        <v>2140</v>
      </c>
      <c r="P836" s="134" t="s">
        <v>2139</v>
      </c>
    </row>
    <row r="837" spans="1:16">
      <c r="A837" s="136">
        <v>434663</v>
      </c>
      <c r="B837" s="135" t="s">
        <v>1638</v>
      </c>
      <c r="C837" s="134">
        <v>207</v>
      </c>
      <c r="D837" s="134">
        <v>1305</v>
      </c>
      <c r="E837" s="141">
        <v>1156.42028985507</v>
      </c>
      <c r="F837" s="141">
        <v>11.385418401910201</v>
      </c>
      <c r="G837" s="134">
        <v>956</v>
      </c>
      <c r="H837" s="141">
        <v>73.256704980842898</v>
      </c>
      <c r="I837" s="134">
        <v>849</v>
      </c>
      <c r="J837" s="141">
        <v>65.057471264367805</v>
      </c>
      <c r="K837" s="132" t="s">
        <v>2138</v>
      </c>
      <c r="L837" s="132">
        <v>1296</v>
      </c>
      <c r="M837" s="132" t="s">
        <v>2137</v>
      </c>
      <c r="N837" s="132">
        <v>1305</v>
      </c>
      <c r="O837" s="134" t="s">
        <v>2136</v>
      </c>
      <c r="P837" s="134" t="s">
        <v>2135</v>
      </c>
    </row>
    <row r="838" spans="1:16">
      <c r="A838" s="136">
        <v>434664</v>
      </c>
      <c r="B838" s="135" t="s">
        <v>1652</v>
      </c>
      <c r="C838" s="134">
        <v>210</v>
      </c>
      <c r="D838" s="134">
        <v>408</v>
      </c>
      <c r="E838" s="141">
        <v>389.78571428571399</v>
      </c>
      <c r="F838" s="141">
        <v>4.46428571428571</v>
      </c>
      <c r="G838" s="134">
        <v>331</v>
      </c>
      <c r="H838" s="141">
        <v>81.127450980392197</v>
      </c>
      <c r="I838" s="134">
        <v>287</v>
      </c>
      <c r="J838" s="141">
        <v>70.343137254902004</v>
      </c>
      <c r="K838" s="132" t="s">
        <v>2134</v>
      </c>
      <c r="L838" s="132">
        <v>477</v>
      </c>
      <c r="M838" s="132" t="s">
        <v>2133</v>
      </c>
      <c r="N838" s="132">
        <v>540</v>
      </c>
      <c r="O838" s="134" t="s">
        <v>2132</v>
      </c>
      <c r="P838" s="134" t="s">
        <v>2131</v>
      </c>
    </row>
    <row r="839" spans="1:16">
      <c r="A839" s="136">
        <v>434671</v>
      </c>
      <c r="B839" s="135" t="s">
        <v>1652</v>
      </c>
      <c r="C839" s="134">
        <v>228</v>
      </c>
      <c r="D839" s="134">
        <v>507</v>
      </c>
      <c r="E839" s="141">
        <v>496.23684210526301</v>
      </c>
      <c r="F839" s="141">
        <v>2.1229108273642701</v>
      </c>
      <c r="G839" s="134">
        <v>314</v>
      </c>
      <c r="H839" s="141">
        <v>61.932938856015802</v>
      </c>
      <c r="I839" s="134">
        <v>240</v>
      </c>
      <c r="J839" s="141">
        <v>47.337278106508897</v>
      </c>
      <c r="K839" s="132" t="s">
        <v>2130</v>
      </c>
      <c r="L839" s="132">
        <v>534</v>
      </c>
      <c r="M839" s="132" t="s">
        <v>2129</v>
      </c>
      <c r="N839" s="132">
        <v>504</v>
      </c>
      <c r="O839" s="134" t="s">
        <v>2128</v>
      </c>
      <c r="P839" s="134" t="s">
        <v>2127</v>
      </c>
    </row>
    <row r="840" spans="1:16" s="142" customFormat="1" ht="37" customHeight="1">
      <c r="A840" s="146" t="s">
        <v>2126</v>
      </c>
      <c r="B840" s="145" t="s">
        <v>1632</v>
      </c>
      <c r="C840" s="142">
        <v>230</v>
      </c>
      <c r="D840" s="142">
        <v>423</v>
      </c>
      <c r="E840" s="144">
        <v>417.24782608695699</v>
      </c>
      <c r="F840" s="144">
        <v>1.35985198889917</v>
      </c>
      <c r="G840" s="142">
        <v>272</v>
      </c>
      <c r="H840" s="144">
        <v>64.302600472813197</v>
      </c>
      <c r="I840" s="142">
        <v>227</v>
      </c>
      <c r="J840" s="144">
        <v>53.664302600472801</v>
      </c>
      <c r="K840" s="143" t="s">
        <v>2125</v>
      </c>
      <c r="L840" s="143">
        <v>927</v>
      </c>
      <c r="M840" s="143" t="s">
        <v>2124</v>
      </c>
      <c r="N840" s="143">
        <v>936</v>
      </c>
      <c r="O840" s="142" t="s">
        <v>2123</v>
      </c>
      <c r="P840" s="142" t="s">
        <v>2122</v>
      </c>
    </row>
    <row r="841" spans="1:16">
      <c r="A841" s="136">
        <v>434678</v>
      </c>
      <c r="B841" s="135" t="s">
        <v>1652</v>
      </c>
      <c r="C841" s="134">
        <v>190</v>
      </c>
      <c r="D841" s="134">
        <v>273</v>
      </c>
      <c r="E841" s="141">
        <v>264.3</v>
      </c>
      <c r="F841" s="141">
        <v>3.1868131868131901</v>
      </c>
      <c r="G841" s="134">
        <v>168</v>
      </c>
      <c r="H841" s="141">
        <v>61.538461538461497</v>
      </c>
      <c r="I841" s="134">
        <v>142</v>
      </c>
      <c r="J841" s="141">
        <v>52.014652014652</v>
      </c>
      <c r="K841" s="132" t="s">
        <v>2121</v>
      </c>
      <c r="L841" s="132">
        <v>552</v>
      </c>
      <c r="M841" s="132" t="s">
        <v>2120</v>
      </c>
      <c r="N841" s="132">
        <v>531</v>
      </c>
      <c r="O841" s="134" t="s">
        <v>2119</v>
      </c>
      <c r="P841" s="134" t="s">
        <v>2118</v>
      </c>
    </row>
    <row r="842" spans="1:16">
      <c r="A842" s="136">
        <v>434688</v>
      </c>
      <c r="B842" s="135" t="s">
        <v>1652</v>
      </c>
      <c r="C842" s="134">
        <v>228</v>
      </c>
      <c r="D842" s="134">
        <v>501</v>
      </c>
      <c r="E842" s="141">
        <v>493.34210526315798</v>
      </c>
      <c r="F842" s="141">
        <v>1.5285219035613</v>
      </c>
      <c r="G842" s="134">
        <v>389</v>
      </c>
      <c r="H842" s="141">
        <v>77.644710578842293</v>
      </c>
      <c r="I842" s="134">
        <v>353</v>
      </c>
      <c r="J842" s="141">
        <v>70.4590818363273</v>
      </c>
      <c r="K842" s="132" t="s">
        <v>2117</v>
      </c>
      <c r="L842" s="132">
        <v>531</v>
      </c>
      <c r="M842" s="132" t="s">
        <v>2116</v>
      </c>
      <c r="N842" s="132">
        <v>525</v>
      </c>
      <c r="O842" s="134" t="s">
        <v>1061</v>
      </c>
      <c r="P842" s="134" t="s">
        <v>1060</v>
      </c>
    </row>
    <row r="843" spans="1:16">
      <c r="A843" s="136">
        <v>434691</v>
      </c>
      <c r="B843" s="135" t="s">
        <v>1647</v>
      </c>
      <c r="C843" s="134">
        <v>228</v>
      </c>
      <c r="D843" s="134">
        <v>783</v>
      </c>
      <c r="E843" s="141">
        <v>752.51315789473699</v>
      </c>
      <c r="F843" s="141">
        <v>3.89359413860321</v>
      </c>
      <c r="G843" s="134">
        <v>567</v>
      </c>
      <c r="H843" s="141">
        <v>72.413793103448299</v>
      </c>
      <c r="I843" s="134">
        <v>513</v>
      </c>
      <c r="J843" s="141">
        <v>65.517241379310306</v>
      </c>
      <c r="K843" s="132" t="s">
        <v>2115</v>
      </c>
      <c r="L843" s="132">
        <v>786</v>
      </c>
      <c r="M843" s="132" t="s">
        <v>2114</v>
      </c>
      <c r="N843" s="132">
        <v>804</v>
      </c>
      <c r="O843" s="134" t="s">
        <v>2113</v>
      </c>
      <c r="P843" s="134" t="s">
        <v>2112</v>
      </c>
    </row>
    <row r="844" spans="1:16" s="142" customFormat="1" ht="34" customHeight="1">
      <c r="A844" s="146" t="s">
        <v>2111</v>
      </c>
      <c r="B844" s="145" t="s">
        <v>1803</v>
      </c>
      <c r="C844" s="142">
        <v>230</v>
      </c>
      <c r="D844" s="142">
        <v>888</v>
      </c>
      <c r="E844" s="144">
        <v>846.82173913043505</v>
      </c>
      <c r="F844" s="144">
        <v>4.6371915393654497</v>
      </c>
      <c r="G844" s="142">
        <v>461</v>
      </c>
      <c r="H844" s="144">
        <v>51.914414414414402</v>
      </c>
      <c r="I844" s="142">
        <v>400</v>
      </c>
      <c r="J844" s="144">
        <v>45.045045045045001</v>
      </c>
      <c r="K844" s="143" t="s">
        <v>2110</v>
      </c>
      <c r="L844" s="143">
        <v>930</v>
      </c>
      <c r="M844" s="143" t="s">
        <v>2109</v>
      </c>
      <c r="N844" s="143">
        <v>774</v>
      </c>
      <c r="O844" s="142" t="s">
        <v>2108</v>
      </c>
      <c r="P844" s="142" t="s">
        <v>2107</v>
      </c>
    </row>
    <row r="845" spans="1:16">
      <c r="A845" s="136">
        <v>434721</v>
      </c>
      <c r="B845" s="135" t="s">
        <v>1652</v>
      </c>
      <c r="C845" s="134">
        <v>224</v>
      </c>
      <c r="D845" s="134">
        <v>540</v>
      </c>
      <c r="E845" s="141">
        <v>525.52232142857099</v>
      </c>
      <c r="F845" s="141">
        <v>2.6810515873015901</v>
      </c>
      <c r="G845" s="134">
        <v>403</v>
      </c>
      <c r="H845" s="141">
        <v>74.629629629629605</v>
      </c>
      <c r="I845" s="134">
        <v>336</v>
      </c>
      <c r="J845" s="141">
        <v>62.2222222222222</v>
      </c>
      <c r="K845" s="132" t="s">
        <v>2106</v>
      </c>
      <c r="L845" s="132">
        <v>588</v>
      </c>
      <c r="M845" s="132" t="s">
        <v>2105</v>
      </c>
      <c r="N845" s="132">
        <v>567</v>
      </c>
      <c r="O845" s="134" t="s">
        <v>2104</v>
      </c>
      <c r="P845" s="134" t="s">
        <v>2103</v>
      </c>
    </row>
    <row r="846" spans="1:16">
      <c r="A846" s="136">
        <v>434729</v>
      </c>
      <c r="B846" s="135" t="s">
        <v>1652</v>
      </c>
      <c r="C846" s="134">
        <v>231</v>
      </c>
      <c r="D846" s="134">
        <v>333</v>
      </c>
      <c r="E846" s="141">
        <v>332.75324675324703</v>
      </c>
      <c r="F846" s="141">
        <v>7.4100074100074104E-2</v>
      </c>
      <c r="G846" s="134">
        <v>190</v>
      </c>
      <c r="H846" s="141">
        <v>57.057057057057101</v>
      </c>
      <c r="I846" s="134">
        <v>172</v>
      </c>
      <c r="J846" s="141">
        <v>51.651651651651697</v>
      </c>
      <c r="K846" s="132" t="s">
        <v>2102</v>
      </c>
      <c r="L846" s="132">
        <v>474</v>
      </c>
      <c r="M846" s="132" t="s">
        <v>2101</v>
      </c>
      <c r="N846" s="132">
        <v>471</v>
      </c>
      <c r="O846" s="134" t="s">
        <v>2100</v>
      </c>
      <c r="P846" s="134" t="s">
        <v>2099</v>
      </c>
    </row>
    <row r="847" spans="1:16" s="142" customFormat="1" ht="35" customHeight="1">
      <c r="A847" s="146" t="s">
        <v>2098</v>
      </c>
      <c r="B847" s="145" t="s">
        <v>1803</v>
      </c>
      <c r="C847" s="142">
        <v>242</v>
      </c>
      <c r="D847" s="142">
        <v>1137</v>
      </c>
      <c r="E847" s="144">
        <v>1011.37190082645</v>
      </c>
      <c r="F847" s="144">
        <v>11.0490852395386</v>
      </c>
      <c r="G847" s="142">
        <v>769</v>
      </c>
      <c r="H847" s="144">
        <v>67.634124890061599</v>
      </c>
      <c r="I847" s="142">
        <v>684</v>
      </c>
      <c r="J847" s="144">
        <v>60.158311345646403</v>
      </c>
      <c r="K847" s="143" t="s">
        <v>2097</v>
      </c>
      <c r="L847" s="143">
        <v>1248</v>
      </c>
      <c r="M847" s="143" t="s">
        <v>2096</v>
      </c>
      <c r="N847" s="143">
        <v>1182</v>
      </c>
      <c r="O847" s="142" t="s">
        <v>2095</v>
      </c>
      <c r="P847" s="142" t="s">
        <v>2094</v>
      </c>
    </row>
    <row r="848" spans="1:16">
      <c r="A848" s="136">
        <v>434735</v>
      </c>
      <c r="B848" s="135" t="s">
        <v>1652</v>
      </c>
      <c r="C848" s="134">
        <v>224</v>
      </c>
      <c r="D848" s="134">
        <v>450</v>
      </c>
      <c r="E848" s="141">
        <v>438.267857142857</v>
      </c>
      <c r="F848" s="141">
        <v>2.6071428571428599</v>
      </c>
      <c r="G848" s="134">
        <v>278</v>
      </c>
      <c r="H848" s="141">
        <v>61.7777777777778</v>
      </c>
      <c r="I848" s="134">
        <v>255</v>
      </c>
      <c r="J848" s="141">
        <v>56.6666666666667</v>
      </c>
      <c r="K848" s="132" t="s">
        <v>2093</v>
      </c>
      <c r="L848" s="132">
        <v>453</v>
      </c>
      <c r="M848" s="132" t="s">
        <v>2092</v>
      </c>
      <c r="N848" s="132">
        <v>474</v>
      </c>
      <c r="O848" s="134" t="s">
        <v>2091</v>
      </c>
      <c r="P848" s="134" t="s">
        <v>2090</v>
      </c>
    </row>
    <row r="849" spans="1:16">
      <c r="A849" s="136">
        <v>434739</v>
      </c>
      <c r="B849" s="135" t="s">
        <v>1652</v>
      </c>
      <c r="C849" s="134">
        <v>224</v>
      </c>
      <c r="D849" s="134">
        <v>807</v>
      </c>
      <c r="E849" s="141">
        <v>683.29017857142901</v>
      </c>
      <c r="F849" s="141">
        <v>15.329593733404099</v>
      </c>
      <c r="G849" s="134">
        <v>601</v>
      </c>
      <c r="H849" s="141">
        <v>74.473358116480796</v>
      </c>
      <c r="I849" s="134">
        <v>525</v>
      </c>
      <c r="J849" s="141">
        <v>65.055762081784394</v>
      </c>
      <c r="K849" s="132" t="s">
        <v>2089</v>
      </c>
      <c r="L849" s="132">
        <v>996</v>
      </c>
      <c r="M849" s="132" t="s">
        <v>2088</v>
      </c>
      <c r="N849" s="132">
        <v>1098</v>
      </c>
      <c r="O849" s="134" t="s">
        <v>2087</v>
      </c>
      <c r="P849" s="134" t="s">
        <v>2086</v>
      </c>
    </row>
    <row r="850" spans="1:16">
      <c r="A850" s="136">
        <v>434745</v>
      </c>
      <c r="B850" s="135" t="s">
        <v>1638</v>
      </c>
      <c r="C850" s="134">
        <v>225</v>
      </c>
      <c r="D850" s="134">
        <v>1020</v>
      </c>
      <c r="E850" s="141">
        <v>947.85333333333301</v>
      </c>
      <c r="F850" s="141">
        <v>7.0732026143790803</v>
      </c>
      <c r="G850" s="134">
        <v>851</v>
      </c>
      <c r="H850" s="141">
        <v>83.431372549019599</v>
      </c>
      <c r="I850" s="134">
        <v>769</v>
      </c>
      <c r="J850" s="141">
        <v>75.392156862745097</v>
      </c>
      <c r="K850" s="132" t="s">
        <v>2085</v>
      </c>
      <c r="L850" s="132">
        <v>1269</v>
      </c>
      <c r="M850" s="132" t="s">
        <v>2084</v>
      </c>
      <c r="N850" s="132">
        <v>1125</v>
      </c>
      <c r="O850" s="134" t="s">
        <v>2083</v>
      </c>
      <c r="P850" s="134" t="s">
        <v>2082</v>
      </c>
    </row>
    <row r="851" spans="1:16">
      <c r="A851" s="136">
        <v>434746</v>
      </c>
      <c r="B851" s="135" t="s">
        <v>1627</v>
      </c>
      <c r="C851" s="134">
        <v>235</v>
      </c>
      <c r="D851" s="134">
        <v>1467</v>
      </c>
      <c r="E851" s="141">
        <v>1419.53617021277</v>
      </c>
      <c r="F851" s="141">
        <v>3.2354348866553502</v>
      </c>
      <c r="G851" s="134">
        <v>955</v>
      </c>
      <c r="H851" s="141">
        <v>65.098841172460794</v>
      </c>
      <c r="I851" s="134">
        <v>736</v>
      </c>
      <c r="J851" s="141">
        <v>50.170415814587599</v>
      </c>
      <c r="K851" s="132" t="s">
        <v>2081</v>
      </c>
      <c r="L851" s="132">
        <v>1527</v>
      </c>
      <c r="M851" s="132" t="s">
        <v>2080</v>
      </c>
      <c r="N851" s="132">
        <v>1575</v>
      </c>
      <c r="O851" s="134" t="s">
        <v>2079</v>
      </c>
      <c r="P851" s="134" t="s">
        <v>2078</v>
      </c>
    </row>
    <row r="852" spans="1:16">
      <c r="A852" s="136">
        <v>434754</v>
      </c>
      <c r="B852" s="135" t="s">
        <v>1652</v>
      </c>
      <c r="C852" s="134">
        <v>186</v>
      </c>
      <c r="D852" s="134">
        <v>717</v>
      </c>
      <c r="E852" s="141">
        <v>625.77419354838696</v>
      </c>
      <c r="F852" s="141">
        <v>12.723264498132901</v>
      </c>
      <c r="G852" s="134">
        <v>531</v>
      </c>
      <c r="H852" s="141">
        <v>74.058577405857704</v>
      </c>
      <c r="I852" s="134">
        <v>449</v>
      </c>
      <c r="J852" s="141">
        <v>62.622036262203601</v>
      </c>
      <c r="K852" s="132" t="s">
        <v>2077</v>
      </c>
      <c r="L852" s="132">
        <v>822</v>
      </c>
      <c r="M852" s="132" t="s">
        <v>2076</v>
      </c>
      <c r="N852" s="132">
        <v>861</v>
      </c>
      <c r="O852" s="134" t="s">
        <v>2075</v>
      </c>
      <c r="P852" s="134" t="s">
        <v>2074</v>
      </c>
    </row>
    <row r="853" spans="1:16" s="142" customFormat="1" ht="31" customHeight="1">
      <c r="A853" s="146" t="s">
        <v>2073</v>
      </c>
      <c r="B853" s="145" t="s">
        <v>1632</v>
      </c>
      <c r="C853" s="142">
        <v>221</v>
      </c>
      <c r="D853" s="142">
        <v>375</v>
      </c>
      <c r="E853" s="144">
        <v>366.21719457013597</v>
      </c>
      <c r="F853" s="144">
        <v>2.3420814479638001</v>
      </c>
      <c r="G853" s="142">
        <v>218</v>
      </c>
      <c r="H853" s="144">
        <v>58.133333333333297</v>
      </c>
      <c r="I853" s="142">
        <v>187</v>
      </c>
      <c r="J853" s="144">
        <v>49.866666666666703</v>
      </c>
      <c r="K853" s="143" t="s">
        <v>2072</v>
      </c>
      <c r="L853" s="143">
        <v>564</v>
      </c>
      <c r="M853" s="143" t="s">
        <v>2071</v>
      </c>
      <c r="N853" s="143">
        <v>555</v>
      </c>
      <c r="O853" s="142" t="s">
        <v>2070</v>
      </c>
      <c r="P853" s="142" t="s">
        <v>2069</v>
      </c>
    </row>
    <row r="854" spans="1:16" s="142" customFormat="1" ht="33" customHeight="1">
      <c r="A854" s="146" t="s">
        <v>2068</v>
      </c>
      <c r="B854" s="145" t="s">
        <v>2067</v>
      </c>
      <c r="C854" s="142">
        <v>230</v>
      </c>
      <c r="D854" s="142">
        <v>621</v>
      </c>
      <c r="E854" s="144">
        <v>615.926086956522</v>
      </c>
      <c r="F854" s="144">
        <v>0.817055240495694</v>
      </c>
      <c r="G854" s="142">
        <v>340</v>
      </c>
      <c r="H854" s="144">
        <v>54.750402576489499</v>
      </c>
      <c r="I854" s="142">
        <v>289</v>
      </c>
      <c r="J854" s="144">
        <v>46.5378421900161</v>
      </c>
      <c r="K854" s="143" t="s">
        <v>2066</v>
      </c>
      <c r="L854" s="143">
        <v>642</v>
      </c>
      <c r="M854" s="143" t="s">
        <v>2065</v>
      </c>
      <c r="N854" s="143">
        <v>642</v>
      </c>
      <c r="O854" s="142" t="s">
        <v>2064</v>
      </c>
      <c r="P854" s="142" t="s">
        <v>2063</v>
      </c>
    </row>
    <row r="855" spans="1:16">
      <c r="A855" s="136">
        <v>434762</v>
      </c>
      <c r="B855" s="135" t="s">
        <v>1627</v>
      </c>
      <c r="C855" s="134">
        <v>227</v>
      </c>
      <c r="D855" s="134">
        <v>1617</v>
      </c>
      <c r="E855" s="141">
        <v>1438.5462555066099</v>
      </c>
      <c r="F855" s="141">
        <v>11.036100463413201</v>
      </c>
      <c r="G855" s="134">
        <v>1213</v>
      </c>
      <c r="H855" s="141">
        <v>75.015460729746394</v>
      </c>
      <c r="I855" s="134">
        <v>1044</v>
      </c>
      <c r="J855" s="141">
        <v>64.564007421150293</v>
      </c>
      <c r="K855" s="132" t="s">
        <v>2062</v>
      </c>
      <c r="L855" s="132">
        <v>2451</v>
      </c>
      <c r="M855" s="132" t="s">
        <v>2061</v>
      </c>
      <c r="N855" s="132">
        <v>2520</v>
      </c>
      <c r="O855" s="134" t="s">
        <v>2060</v>
      </c>
      <c r="P855" s="134" t="s">
        <v>2059</v>
      </c>
    </row>
    <row r="856" spans="1:16">
      <c r="A856" s="136">
        <v>434768</v>
      </c>
      <c r="B856" s="135" t="s">
        <v>1647</v>
      </c>
      <c r="C856" s="134">
        <v>222</v>
      </c>
      <c r="D856" s="134">
        <v>723</v>
      </c>
      <c r="E856" s="141">
        <v>668.72972972973002</v>
      </c>
      <c r="F856" s="141">
        <v>7.5062614481701599</v>
      </c>
      <c r="G856" s="134">
        <v>589</v>
      </c>
      <c r="H856" s="141">
        <v>81.466113416320894</v>
      </c>
      <c r="I856" s="134">
        <v>485</v>
      </c>
      <c r="J856" s="141">
        <v>67.081604426002798</v>
      </c>
      <c r="K856" s="132" t="s">
        <v>2058</v>
      </c>
      <c r="L856" s="132">
        <v>717</v>
      </c>
      <c r="M856" s="132" t="s">
        <v>2057</v>
      </c>
      <c r="N856" s="132">
        <v>756</v>
      </c>
      <c r="O856" s="134" t="s">
        <v>2056</v>
      </c>
      <c r="P856" s="134" t="s">
        <v>2055</v>
      </c>
    </row>
    <row r="857" spans="1:16">
      <c r="A857" s="136">
        <v>434779</v>
      </c>
      <c r="B857" s="135" t="s">
        <v>1652</v>
      </c>
      <c r="C857" s="134">
        <v>231</v>
      </c>
      <c r="D857" s="134">
        <v>393</v>
      </c>
      <c r="E857" s="141">
        <v>391.83116883116901</v>
      </c>
      <c r="F857" s="141">
        <v>0.29741251115296902</v>
      </c>
      <c r="G857" s="134">
        <v>239</v>
      </c>
      <c r="H857" s="141">
        <v>60.814249363867702</v>
      </c>
      <c r="I857" s="134">
        <v>206</v>
      </c>
      <c r="J857" s="141">
        <v>52.417302798982199</v>
      </c>
      <c r="K857" s="132" t="s">
        <v>2054</v>
      </c>
      <c r="L857" s="132">
        <v>492</v>
      </c>
      <c r="M857" s="132" t="s">
        <v>2053</v>
      </c>
      <c r="N857" s="132">
        <v>471</v>
      </c>
      <c r="O857" s="134" t="s">
        <v>2052</v>
      </c>
      <c r="P857" s="134" t="s">
        <v>994</v>
      </c>
    </row>
    <row r="858" spans="1:16" s="142" customFormat="1" ht="35" customHeight="1">
      <c r="A858" s="146" t="s">
        <v>2051</v>
      </c>
      <c r="B858" s="145" t="s">
        <v>2050</v>
      </c>
      <c r="C858" s="142">
        <v>240</v>
      </c>
      <c r="D858" s="142">
        <v>654</v>
      </c>
      <c r="E858" s="144">
        <v>636.9375</v>
      </c>
      <c r="F858" s="144">
        <v>2.60894495412844</v>
      </c>
      <c r="G858" s="142">
        <v>511</v>
      </c>
      <c r="H858" s="144">
        <v>78.134556574923593</v>
      </c>
      <c r="I858" s="142">
        <v>457</v>
      </c>
      <c r="J858" s="144">
        <v>69.877675840978597</v>
      </c>
      <c r="K858" s="143" t="s">
        <v>2049</v>
      </c>
      <c r="L858" s="143">
        <v>666</v>
      </c>
      <c r="M858" s="143" t="s">
        <v>2048</v>
      </c>
      <c r="N858" s="143">
        <v>807</v>
      </c>
      <c r="O858" s="142" t="s">
        <v>2047</v>
      </c>
      <c r="P858" s="142" t="s">
        <v>2046</v>
      </c>
    </row>
    <row r="859" spans="1:16" s="142" customFormat="1" ht="34" customHeight="1">
      <c r="A859" s="146" t="s">
        <v>2045</v>
      </c>
      <c r="B859" s="145" t="s">
        <v>1803</v>
      </c>
      <c r="C859" s="142">
        <v>246</v>
      </c>
      <c r="D859" s="142">
        <v>921</v>
      </c>
      <c r="E859" s="144">
        <v>884.45121951219505</v>
      </c>
      <c r="F859" s="144">
        <v>3.9683800746802298</v>
      </c>
      <c r="G859" s="142">
        <v>609</v>
      </c>
      <c r="H859" s="144">
        <v>66.123778501628706</v>
      </c>
      <c r="I859" s="142">
        <v>532</v>
      </c>
      <c r="J859" s="144">
        <v>57.7633007600434</v>
      </c>
      <c r="K859" s="143" t="s">
        <v>2044</v>
      </c>
      <c r="L859" s="143">
        <v>978</v>
      </c>
      <c r="M859" s="143" t="s">
        <v>2043</v>
      </c>
      <c r="N859" s="143">
        <v>1047</v>
      </c>
      <c r="O859" s="142" t="s">
        <v>2042</v>
      </c>
      <c r="P859" s="142" t="s">
        <v>2041</v>
      </c>
    </row>
    <row r="860" spans="1:16">
      <c r="A860" s="136">
        <v>434793</v>
      </c>
      <c r="B860" s="135" t="s">
        <v>1638</v>
      </c>
      <c r="C860" s="134">
        <v>229</v>
      </c>
      <c r="D860" s="134">
        <v>855</v>
      </c>
      <c r="E860" s="141">
        <v>803.135371179039</v>
      </c>
      <c r="F860" s="141">
        <v>6.0660384585918896</v>
      </c>
      <c r="G860" s="134">
        <v>565</v>
      </c>
      <c r="H860" s="141">
        <v>66.081871345029199</v>
      </c>
      <c r="I860" s="134">
        <v>484</v>
      </c>
      <c r="J860" s="141">
        <v>56.608187134502899</v>
      </c>
      <c r="K860" s="132" t="s">
        <v>2040</v>
      </c>
      <c r="L860" s="132">
        <v>852</v>
      </c>
      <c r="M860" s="132" t="s">
        <v>2039</v>
      </c>
      <c r="N860" s="132">
        <v>861</v>
      </c>
      <c r="O860" s="134" t="s">
        <v>2038</v>
      </c>
      <c r="P860" s="134" t="s">
        <v>2037</v>
      </c>
    </row>
    <row r="861" spans="1:16">
      <c r="A861" s="136">
        <v>434794</v>
      </c>
      <c r="B861" s="135" t="s">
        <v>1652</v>
      </c>
      <c r="C861" s="134">
        <v>219</v>
      </c>
      <c r="D861" s="134">
        <v>531</v>
      </c>
      <c r="E861" s="141">
        <v>435.73972602739701</v>
      </c>
      <c r="F861" s="141">
        <v>17.9397879421097</v>
      </c>
      <c r="G861" s="134">
        <v>484</v>
      </c>
      <c r="H861" s="141">
        <v>91.148775894538602</v>
      </c>
      <c r="I861" s="134">
        <v>436</v>
      </c>
      <c r="J861" s="141">
        <v>82.109227871939694</v>
      </c>
      <c r="K861" s="132" t="s">
        <v>2036</v>
      </c>
      <c r="L861" s="132">
        <v>600</v>
      </c>
      <c r="M861" s="132" t="s">
        <v>2035</v>
      </c>
      <c r="N861" s="132">
        <v>774</v>
      </c>
      <c r="O861" s="134" t="s">
        <v>2034</v>
      </c>
      <c r="P861" s="134" t="s">
        <v>2033</v>
      </c>
    </row>
    <row r="862" spans="1:16">
      <c r="A862" s="136">
        <v>434801</v>
      </c>
      <c r="B862" s="135" t="s">
        <v>1647</v>
      </c>
      <c r="C862" s="134">
        <v>232</v>
      </c>
      <c r="D862" s="134">
        <v>729</v>
      </c>
      <c r="E862" s="141">
        <v>716.53448275862104</v>
      </c>
      <c r="F862" s="141">
        <v>1.70994749538811</v>
      </c>
      <c r="G862" s="134">
        <v>472</v>
      </c>
      <c r="H862" s="141">
        <v>64.746227709190705</v>
      </c>
      <c r="I862" s="134">
        <v>382</v>
      </c>
      <c r="J862" s="141">
        <v>52.400548696845</v>
      </c>
      <c r="K862" s="132" t="s">
        <v>2032</v>
      </c>
      <c r="L862" s="132">
        <v>777</v>
      </c>
      <c r="M862" s="132" t="s">
        <v>2031</v>
      </c>
      <c r="N862" s="132">
        <v>1188</v>
      </c>
      <c r="O862" s="134" t="s">
        <v>2030</v>
      </c>
      <c r="P862" s="134" t="s">
        <v>2029</v>
      </c>
    </row>
    <row r="863" spans="1:16">
      <c r="A863" s="136">
        <v>434803</v>
      </c>
      <c r="B863" s="135" t="s">
        <v>1627</v>
      </c>
      <c r="C863" s="134">
        <v>233</v>
      </c>
      <c r="D863" s="134">
        <v>1131</v>
      </c>
      <c r="E863" s="141">
        <v>1108.32618025751</v>
      </c>
      <c r="F863" s="141">
        <v>2.0047585979212399</v>
      </c>
      <c r="G863" s="134">
        <v>623</v>
      </c>
      <c r="H863" s="141">
        <v>55.083996463306804</v>
      </c>
      <c r="I863" s="134">
        <v>526</v>
      </c>
      <c r="J863" s="141">
        <v>46.507515473032697</v>
      </c>
      <c r="K863" s="132" t="s">
        <v>2028</v>
      </c>
      <c r="L863" s="132">
        <v>1320</v>
      </c>
      <c r="M863" s="132" t="s">
        <v>2027</v>
      </c>
      <c r="N863" s="132">
        <v>1140</v>
      </c>
      <c r="O863" s="134" t="s">
        <v>2026</v>
      </c>
      <c r="P863" s="134" t="s">
        <v>2025</v>
      </c>
    </row>
    <row r="864" spans="1:16">
      <c r="A864" s="136">
        <v>434804</v>
      </c>
      <c r="B864" s="135" t="s">
        <v>1652</v>
      </c>
      <c r="C864" s="134">
        <v>220</v>
      </c>
      <c r="D864" s="134">
        <v>417</v>
      </c>
      <c r="E864" s="141">
        <v>404.38636363636402</v>
      </c>
      <c r="F864" s="141">
        <v>3.02485284499673</v>
      </c>
      <c r="G864" s="134">
        <v>307</v>
      </c>
      <c r="H864" s="141">
        <v>73.621103117505996</v>
      </c>
      <c r="I864" s="134">
        <v>260</v>
      </c>
      <c r="J864" s="141">
        <v>62.350119904076699</v>
      </c>
      <c r="K864" s="132" t="s">
        <v>2024</v>
      </c>
      <c r="L864" s="132">
        <v>471</v>
      </c>
      <c r="M864" s="132" t="s">
        <v>2023</v>
      </c>
      <c r="N864" s="132">
        <v>423</v>
      </c>
      <c r="O864" s="134" t="s">
        <v>2022</v>
      </c>
      <c r="P864" s="134" t="s">
        <v>2021</v>
      </c>
    </row>
    <row r="865" spans="1:16">
      <c r="A865" s="136">
        <v>434809</v>
      </c>
      <c r="B865" s="135" t="s">
        <v>1652</v>
      </c>
      <c r="C865" s="134">
        <v>229</v>
      </c>
      <c r="D865" s="134">
        <v>582</v>
      </c>
      <c r="E865" s="141">
        <v>574.04803493449799</v>
      </c>
      <c r="F865" s="141">
        <v>1.36631702156395</v>
      </c>
      <c r="G865" s="134">
        <v>433</v>
      </c>
      <c r="H865" s="141">
        <v>74.398625429553306</v>
      </c>
      <c r="I865" s="134">
        <v>366</v>
      </c>
      <c r="J865" s="141">
        <v>62.886597938144298</v>
      </c>
      <c r="K865" s="132" t="s">
        <v>2020</v>
      </c>
      <c r="L865" s="132">
        <v>594</v>
      </c>
      <c r="M865" s="132" t="s">
        <v>2019</v>
      </c>
      <c r="N865" s="132">
        <v>564</v>
      </c>
      <c r="O865" s="134" t="s">
        <v>2018</v>
      </c>
      <c r="P865" s="134" t="s">
        <v>2017</v>
      </c>
    </row>
    <row r="866" spans="1:16">
      <c r="A866" s="136">
        <v>434810</v>
      </c>
      <c r="B866" s="135" t="s">
        <v>1652</v>
      </c>
      <c r="C866" s="134">
        <v>198</v>
      </c>
      <c r="D866" s="134">
        <v>399</v>
      </c>
      <c r="E866" s="141">
        <v>391.42424242424198</v>
      </c>
      <c r="F866" s="141">
        <v>1.8986861092124201</v>
      </c>
      <c r="G866" s="134">
        <v>272</v>
      </c>
      <c r="H866" s="141">
        <v>68.1704260651629</v>
      </c>
      <c r="I866" s="134">
        <v>244</v>
      </c>
      <c r="J866" s="141">
        <v>61.152882205513798</v>
      </c>
      <c r="K866" s="132" t="s">
        <v>2016</v>
      </c>
      <c r="L866" s="132">
        <v>351</v>
      </c>
      <c r="M866" s="132" t="s">
        <v>2015</v>
      </c>
      <c r="N866" s="132">
        <v>411</v>
      </c>
      <c r="O866" s="134" t="s">
        <v>2014</v>
      </c>
      <c r="P866" s="134" t="s">
        <v>2013</v>
      </c>
    </row>
    <row r="867" spans="1:16">
      <c r="A867" s="136">
        <v>434817</v>
      </c>
      <c r="B867" s="135" t="s">
        <v>1652</v>
      </c>
      <c r="C867" s="134">
        <v>213</v>
      </c>
      <c r="D867" s="134">
        <v>333</v>
      </c>
      <c r="E867" s="141">
        <v>330.70422535211299</v>
      </c>
      <c r="F867" s="141">
        <v>0.68942181618237997</v>
      </c>
      <c r="G867" s="134">
        <v>254</v>
      </c>
      <c r="H867" s="141">
        <v>76.276276276276306</v>
      </c>
      <c r="I867" s="134">
        <v>216</v>
      </c>
      <c r="J867" s="141">
        <v>64.864864864864899</v>
      </c>
      <c r="K867" s="132" t="s">
        <v>2012</v>
      </c>
      <c r="L867" s="132">
        <v>384</v>
      </c>
      <c r="M867" s="132" t="s">
        <v>2011</v>
      </c>
      <c r="N867" s="132">
        <v>795</v>
      </c>
      <c r="O867" s="134" t="s">
        <v>2010</v>
      </c>
      <c r="P867" s="134" t="s">
        <v>2009</v>
      </c>
    </row>
    <row r="868" spans="1:16">
      <c r="A868" s="136">
        <v>434820</v>
      </c>
      <c r="B868" s="135" t="s">
        <v>1652</v>
      </c>
      <c r="C868" s="134">
        <v>202</v>
      </c>
      <c r="D868" s="134">
        <v>573</v>
      </c>
      <c r="E868" s="141">
        <v>552.20792079207899</v>
      </c>
      <c r="F868" s="141">
        <v>3.6286351148203799</v>
      </c>
      <c r="G868" s="134">
        <v>444</v>
      </c>
      <c r="H868" s="141">
        <v>77.486910994764401</v>
      </c>
      <c r="I868" s="134">
        <v>335</v>
      </c>
      <c r="J868" s="141">
        <v>58.464223385689401</v>
      </c>
      <c r="K868" s="132" t="s">
        <v>2008</v>
      </c>
      <c r="L868" s="132">
        <v>744</v>
      </c>
      <c r="M868" s="132" t="s">
        <v>2007</v>
      </c>
      <c r="N868" s="132">
        <v>801</v>
      </c>
      <c r="O868" s="134" t="s">
        <v>2006</v>
      </c>
      <c r="P868" s="134" t="s">
        <v>2005</v>
      </c>
    </row>
    <row r="869" spans="1:16">
      <c r="A869" s="136">
        <v>434829</v>
      </c>
      <c r="B869" s="135" t="s">
        <v>1652</v>
      </c>
      <c r="C869" s="134">
        <v>221</v>
      </c>
      <c r="D869" s="134">
        <v>396</v>
      </c>
      <c r="E869" s="141">
        <v>381.80090497737598</v>
      </c>
      <c r="F869" s="141">
        <v>3.5856300562182901</v>
      </c>
      <c r="G869" s="134">
        <v>294</v>
      </c>
      <c r="H869" s="141">
        <v>74.242424242424207</v>
      </c>
      <c r="I869" s="134">
        <v>244</v>
      </c>
      <c r="J869" s="141">
        <v>61.616161616161598</v>
      </c>
      <c r="K869" s="132" t="s">
        <v>2004</v>
      </c>
      <c r="L869" s="132">
        <v>696</v>
      </c>
      <c r="M869" s="132" t="s">
        <v>2003</v>
      </c>
      <c r="N869" s="132">
        <v>639</v>
      </c>
      <c r="O869" s="134" t="s">
        <v>2002</v>
      </c>
      <c r="P869" s="134" t="s">
        <v>2001</v>
      </c>
    </row>
    <row r="870" spans="1:16">
      <c r="A870" s="136">
        <v>434833</v>
      </c>
      <c r="B870" s="135" t="s">
        <v>1647</v>
      </c>
      <c r="C870" s="134">
        <v>222</v>
      </c>
      <c r="D870" s="134">
        <v>657</v>
      </c>
      <c r="E870" s="141">
        <v>630.36486486486501</v>
      </c>
      <c r="F870" s="141">
        <v>4.0540540540540499</v>
      </c>
      <c r="G870" s="134">
        <v>524</v>
      </c>
      <c r="H870" s="141">
        <v>79.756468797564693</v>
      </c>
      <c r="I870" s="134">
        <v>459</v>
      </c>
      <c r="J870" s="141">
        <v>69.863013698630098</v>
      </c>
      <c r="K870" s="132" t="s">
        <v>2000</v>
      </c>
      <c r="L870" s="132">
        <v>699</v>
      </c>
      <c r="M870" s="132" t="s">
        <v>1999</v>
      </c>
      <c r="N870" s="132">
        <v>786</v>
      </c>
      <c r="O870" s="134" t="s">
        <v>1998</v>
      </c>
      <c r="P870" s="134" t="s">
        <v>1997</v>
      </c>
    </row>
    <row r="871" spans="1:16">
      <c r="A871" s="136">
        <v>434835</v>
      </c>
      <c r="B871" s="135" t="s">
        <v>1647</v>
      </c>
      <c r="C871" s="134">
        <v>219</v>
      </c>
      <c r="D871" s="134">
        <v>672</v>
      </c>
      <c r="E871" s="141">
        <v>636.61643835616405</v>
      </c>
      <c r="F871" s="141">
        <v>5.26541095890411</v>
      </c>
      <c r="G871" s="134">
        <v>498</v>
      </c>
      <c r="H871" s="141">
        <v>74.107142857142904</v>
      </c>
      <c r="I871" s="134">
        <v>417</v>
      </c>
      <c r="J871" s="141">
        <v>62.053571428571402</v>
      </c>
      <c r="K871" s="132" t="s">
        <v>1996</v>
      </c>
      <c r="L871" s="132">
        <v>927</v>
      </c>
      <c r="M871" s="132" t="s">
        <v>1995</v>
      </c>
      <c r="N871" s="132">
        <v>882</v>
      </c>
      <c r="O871" s="134" t="s">
        <v>1994</v>
      </c>
      <c r="P871" s="134" t="s">
        <v>1993</v>
      </c>
    </row>
    <row r="872" spans="1:16">
      <c r="A872" s="136">
        <v>434836</v>
      </c>
      <c r="B872" s="135" t="s">
        <v>1652</v>
      </c>
      <c r="C872" s="134">
        <v>219</v>
      </c>
      <c r="D872" s="134">
        <v>480</v>
      </c>
      <c r="E872" s="141">
        <v>464.87671232876698</v>
      </c>
      <c r="F872" s="141">
        <v>3.1506849315068499</v>
      </c>
      <c r="G872" s="134">
        <v>410</v>
      </c>
      <c r="H872" s="141">
        <v>85.4166666666667</v>
      </c>
      <c r="I872" s="134">
        <v>360</v>
      </c>
      <c r="J872" s="141">
        <v>75</v>
      </c>
      <c r="K872" s="132" t="s">
        <v>1992</v>
      </c>
      <c r="L872" s="132">
        <v>663</v>
      </c>
      <c r="M872" s="132" t="s">
        <v>1991</v>
      </c>
      <c r="N872" s="132">
        <v>690</v>
      </c>
      <c r="O872" s="134" t="s">
        <v>1990</v>
      </c>
      <c r="P872" s="134" t="s">
        <v>1989</v>
      </c>
    </row>
    <row r="873" spans="1:16">
      <c r="A873" s="136">
        <v>434839</v>
      </c>
      <c r="B873" s="135" t="s">
        <v>1647</v>
      </c>
      <c r="C873" s="134">
        <v>214</v>
      </c>
      <c r="D873" s="134">
        <v>678</v>
      </c>
      <c r="E873" s="141">
        <v>637.73831775700899</v>
      </c>
      <c r="F873" s="141">
        <v>5.9383012157803297</v>
      </c>
      <c r="G873" s="134">
        <v>435</v>
      </c>
      <c r="H873" s="141">
        <v>64.159292035398195</v>
      </c>
      <c r="I873" s="134">
        <v>409</v>
      </c>
      <c r="J873" s="141">
        <v>60.324483775811203</v>
      </c>
      <c r="K873" s="132" t="s">
        <v>1988</v>
      </c>
      <c r="L873" s="132">
        <v>1026</v>
      </c>
      <c r="M873" s="132" t="s">
        <v>1987</v>
      </c>
      <c r="N873" s="132">
        <v>1308</v>
      </c>
      <c r="O873" s="134" t="s">
        <v>1986</v>
      </c>
      <c r="P873" s="134" t="s">
        <v>1985</v>
      </c>
    </row>
    <row r="874" spans="1:16">
      <c r="A874" s="136">
        <v>434844</v>
      </c>
      <c r="B874" s="135" t="s">
        <v>1647</v>
      </c>
      <c r="C874" s="134">
        <v>228</v>
      </c>
      <c r="D874" s="134">
        <v>1035</v>
      </c>
      <c r="E874" s="141">
        <v>885.97368421052602</v>
      </c>
      <c r="F874" s="141">
        <v>14.3986778540554</v>
      </c>
      <c r="G874" s="134">
        <v>706</v>
      </c>
      <c r="H874" s="141">
        <v>68.212560386473399</v>
      </c>
      <c r="I874" s="134">
        <v>605</v>
      </c>
      <c r="J874" s="141">
        <v>58.454106280193201</v>
      </c>
      <c r="K874" s="132" t="s">
        <v>1984</v>
      </c>
      <c r="L874" s="132">
        <v>1170</v>
      </c>
      <c r="M874" s="132" t="s">
        <v>1983</v>
      </c>
      <c r="N874" s="132">
        <v>1077</v>
      </c>
      <c r="O874" s="134" t="s">
        <v>1982</v>
      </c>
      <c r="P874" s="134" t="s">
        <v>1981</v>
      </c>
    </row>
    <row r="875" spans="1:16">
      <c r="A875" s="136">
        <v>434850</v>
      </c>
      <c r="B875" s="135" t="s">
        <v>1627</v>
      </c>
      <c r="C875" s="134">
        <v>244</v>
      </c>
      <c r="D875" s="134">
        <v>1230</v>
      </c>
      <c r="E875" s="141">
        <v>1133.2131147540999</v>
      </c>
      <c r="F875" s="141">
        <v>7.8688524590163897</v>
      </c>
      <c r="G875" s="134">
        <v>899</v>
      </c>
      <c r="H875" s="141">
        <v>73.089430894308904</v>
      </c>
      <c r="I875" s="134">
        <v>758</v>
      </c>
      <c r="J875" s="141">
        <v>61.626016260162601</v>
      </c>
      <c r="K875" s="132" t="s">
        <v>1980</v>
      </c>
      <c r="L875" s="132">
        <v>1323</v>
      </c>
      <c r="M875" s="132" t="s">
        <v>1979</v>
      </c>
      <c r="N875" s="132">
        <v>1359</v>
      </c>
      <c r="O875" s="134" t="s">
        <v>1978</v>
      </c>
      <c r="P875" s="134" t="s">
        <v>1977</v>
      </c>
    </row>
    <row r="876" spans="1:16">
      <c r="A876" s="136">
        <v>434865</v>
      </c>
      <c r="B876" s="135" t="s">
        <v>1647</v>
      </c>
      <c r="C876" s="134">
        <v>236</v>
      </c>
      <c r="D876" s="134">
        <v>1113</v>
      </c>
      <c r="E876" s="141">
        <v>957.25423728813598</v>
      </c>
      <c r="F876" s="141">
        <v>13.993329983096499</v>
      </c>
      <c r="G876" s="134">
        <v>630</v>
      </c>
      <c r="H876" s="141">
        <v>56.603773584905703</v>
      </c>
      <c r="I876" s="134">
        <v>553</v>
      </c>
      <c r="J876" s="141">
        <v>49.685534591195001</v>
      </c>
      <c r="K876" s="132" t="s">
        <v>1976</v>
      </c>
      <c r="L876" s="132">
        <v>1512</v>
      </c>
      <c r="M876" s="132" t="s">
        <v>1975</v>
      </c>
      <c r="N876" s="132">
        <v>1278</v>
      </c>
      <c r="O876" s="134" t="s">
        <v>1974</v>
      </c>
      <c r="P876" s="134" t="s">
        <v>1973</v>
      </c>
    </row>
    <row r="877" spans="1:16">
      <c r="A877" s="136">
        <v>434866</v>
      </c>
      <c r="B877" s="135" t="s">
        <v>1652</v>
      </c>
      <c r="C877" s="134">
        <v>220</v>
      </c>
      <c r="D877" s="134">
        <v>495</v>
      </c>
      <c r="E877" s="141">
        <v>481.60909090909098</v>
      </c>
      <c r="F877" s="141">
        <v>2.7052341597796099</v>
      </c>
      <c r="G877" s="134">
        <v>340</v>
      </c>
      <c r="H877" s="141">
        <v>68.686868686868706</v>
      </c>
      <c r="I877" s="134">
        <v>303</v>
      </c>
      <c r="J877" s="141">
        <v>61.212121212121197</v>
      </c>
      <c r="K877" s="132" t="s">
        <v>1972</v>
      </c>
      <c r="L877" s="132">
        <v>822</v>
      </c>
      <c r="M877" s="132" t="s">
        <v>1971</v>
      </c>
      <c r="N877" s="132">
        <v>804</v>
      </c>
      <c r="O877" s="134" t="s">
        <v>1970</v>
      </c>
      <c r="P877" s="134" t="s">
        <v>1969</v>
      </c>
    </row>
    <row r="878" spans="1:16">
      <c r="A878" s="136">
        <v>434869</v>
      </c>
      <c r="B878" s="135" t="s">
        <v>1647</v>
      </c>
      <c r="C878" s="134">
        <v>224</v>
      </c>
      <c r="D878" s="134">
        <v>921</v>
      </c>
      <c r="E878" s="141">
        <v>835.888392857143</v>
      </c>
      <c r="F878" s="141">
        <v>9.2412168450442103</v>
      </c>
      <c r="G878" s="134">
        <v>618</v>
      </c>
      <c r="H878" s="141">
        <v>67.100977198697095</v>
      </c>
      <c r="I878" s="134">
        <v>532</v>
      </c>
      <c r="J878" s="141">
        <v>57.7633007600434</v>
      </c>
      <c r="K878" s="132" t="s">
        <v>1968</v>
      </c>
      <c r="L878" s="132">
        <v>1473</v>
      </c>
      <c r="M878" s="132" t="s">
        <v>1967</v>
      </c>
      <c r="N878" s="132">
        <v>1497</v>
      </c>
      <c r="O878" s="134" t="s">
        <v>1966</v>
      </c>
      <c r="P878" s="134" t="s">
        <v>1965</v>
      </c>
    </row>
    <row r="879" spans="1:16">
      <c r="A879" s="136">
        <v>434873</v>
      </c>
      <c r="B879" s="135" t="s">
        <v>1652</v>
      </c>
      <c r="C879" s="134">
        <v>203</v>
      </c>
      <c r="D879" s="134">
        <v>72</v>
      </c>
      <c r="E879" s="141">
        <v>71.615763546797993</v>
      </c>
      <c r="F879" s="141">
        <v>0.53366174055829196</v>
      </c>
      <c r="G879" s="134">
        <v>51</v>
      </c>
      <c r="H879" s="141">
        <v>70.8333333333333</v>
      </c>
      <c r="I879" s="134">
        <v>47</v>
      </c>
      <c r="J879" s="141">
        <v>65.2777777777778</v>
      </c>
      <c r="K879" s="132" t="s">
        <v>1964</v>
      </c>
      <c r="L879" s="132">
        <v>681</v>
      </c>
      <c r="M879" s="132" t="s">
        <v>1963</v>
      </c>
      <c r="N879" s="132">
        <v>780</v>
      </c>
      <c r="O879" s="134" t="s">
        <v>1962</v>
      </c>
      <c r="P879" s="134" t="s">
        <v>1961</v>
      </c>
    </row>
    <row r="880" spans="1:16">
      <c r="A880" s="136">
        <v>434877</v>
      </c>
      <c r="B880" s="135" t="s">
        <v>1647</v>
      </c>
      <c r="C880" s="134">
        <v>224</v>
      </c>
      <c r="D880" s="134">
        <v>669</v>
      </c>
      <c r="E880" s="141">
        <v>643.54017857142901</v>
      </c>
      <c r="F880" s="141">
        <v>3.8056534272902001</v>
      </c>
      <c r="G880" s="134">
        <v>457</v>
      </c>
      <c r="H880" s="141">
        <v>68.310911808669701</v>
      </c>
      <c r="I880" s="134">
        <v>384</v>
      </c>
      <c r="J880" s="141">
        <v>57.399103139013498</v>
      </c>
      <c r="K880" s="132" t="s">
        <v>1960</v>
      </c>
      <c r="L880" s="132">
        <v>816</v>
      </c>
      <c r="M880" s="132" t="s">
        <v>1959</v>
      </c>
      <c r="N880" s="132">
        <v>939</v>
      </c>
      <c r="O880" s="134" t="s">
        <v>1958</v>
      </c>
      <c r="P880" s="134" t="s">
        <v>1957</v>
      </c>
    </row>
    <row r="881" spans="1:16">
      <c r="A881" s="136">
        <v>434881</v>
      </c>
      <c r="B881" s="135" t="s">
        <v>1652</v>
      </c>
      <c r="C881" s="134">
        <v>213</v>
      </c>
      <c r="D881" s="134">
        <v>291</v>
      </c>
      <c r="E881" s="141">
        <v>290.56338028169</v>
      </c>
      <c r="F881" s="141">
        <v>0.15004114031266599</v>
      </c>
      <c r="G881" s="134">
        <v>200</v>
      </c>
      <c r="H881" s="141">
        <v>68.728522336769799</v>
      </c>
      <c r="I881" s="134">
        <v>172</v>
      </c>
      <c r="J881" s="141">
        <v>59.106529209622003</v>
      </c>
      <c r="K881" s="132" t="s">
        <v>1956</v>
      </c>
      <c r="L881" s="132">
        <v>330</v>
      </c>
      <c r="M881" s="132" t="s">
        <v>1955</v>
      </c>
      <c r="N881" s="132">
        <v>321</v>
      </c>
      <c r="O881" s="134" t="s">
        <v>1954</v>
      </c>
      <c r="P881" s="134" t="s">
        <v>1953</v>
      </c>
    </row>
    <row r="882" spans="1:16">
      <c r="A882" s="136">
        <v>434883</v>
      </c>
      <c r="B882" s="135" t="s">
        <v>1647</v>
      </c>
      <c r="C882" s="134">
        <v>222</v>
      </c>
      <c r="D882" s="134">
        <v>1218</v>
      </c>
      <c r="E882" s="141">
        <v>1024.16216216216</v>
      </c>
      <c r="F882" s="141">
        <v>15.914436604091801</v>
      </c>
      <c r="G882" s="134">
        <v>913</v>
      </c>
      <c r="H882" s="141">
        <v>74.958949096880104</v>
      </c>
      <c r="I882" s="134">
        <v>809</v>
      </c>
      <c r="J882" s="141">
        <v>66.420361247947497</v>
      </c>
      <c r="K882" s="132" t="s">
        <v>1952</v>
      </c>
      <c r="L882" s="132">
        <v>1308</v>
      </c>
      <c r="M882" s="132" t="s">
        <v>1951</v>
      </c>
      <c r="N882" s="132">
        <v>1314</v>
      </c>
      <c r="O882" s="134" t="s">
        <v>1950</v>
      </c>
      <c r="P882" s="134" t="s">
        <v>1949</v>
      </c>
    </row>
    <row r="883" spans="1:16">
      <c r="A883" s="136">
        <v>434907</v>
      </c>
      <c r="B883" s="135" t="s">
        <v>1627</v>
      </c>
      <c r="C883" s="134">
        <v>239</v>
      </c>
      <c r="D883" s="134">
        <v>1599</v>
      </c>
      <c r="E883" s="141">
        <v>1396.8953974895401</v>
      </c>
      <c r="F883" s="141">
        <v>12.6394373052195</v>
      </c>
      <c r="G883" s="134">
        <v>1077</v>
      </c>
      <c r="H883" s="141">
        <v>67.354596622889304</v>
      </c>
      <c r="I883" s="134">
        <v>906</v>
      </c>
      <c r="J883" s="141">
        <v>56.660412757973702</v>
      </c>
      <c r="K883" s="132" t="s">
        <v>1948</v>
      </c>
      <c r="L883" s="132">
        <v>1851</v>
      </c>
      <c r="M883" s="132" t="s">
        <v>1947</v>
      </c>
      <c r="N883" s="132">
        <v>1839</v>
      </c>
      <c r="O883" s="134" t="s">
        <v>1946</v>
      </c>
      <c r="P883" s="134" t="s">
        <v>1945</v>
      </c>
    </row>
    <row r="884" spans="1:16">
      <c r="A884" s="136">
        <v>434917</v>
      </c>
      <c r="B884" s="135" t="s">
        <v>1652</v>
      </c>
      <c r="C884" s="134">
        <v>224</v>
      </c>
      <c r="D884" s="134">
        <v>357</v>
      </c>
      <c r="E884" s="141">
        <v>350.892857142857</v>
      </c>
      <c r="F884" s="141">
        <v>1.7106842737094801</v>
      </c>
      <c r="G884" s="134">
        <v>250</v>
      </c>
      <c r="H884" s="141">
        <v>70.0280112044818</v>
      </c>
      <c r="I884" s="134">
        <v>206</v>
      </c>
      <c r="J884" s="141">
        <v>57.703081232492998</v>
      </c>
      <c r="K884" s="132" t="s">
        <v>1944</v>
      </c>
      <c r="L884" s="132">
        <v>891</v>
      </c>
      <c r="M884" s="132" t="s">
        <v>1943</v>
      </c>
      <c r="N884" s="132">
        <v>786</v>
      </c>
      <c r="O884" s="134" t="s">
        <v>1942</v>
      </c>
      <c r="P884" s="134" t="s">
        <v>1941</v>
      </c>
    </row>
    <row r="885" spans="1:16">
      <c r="A885" s="136">
        <v>434924</v>
      </c>
      <c r="B885" s="135" t="s">
        <v>1652</v>
      </c>
      <c r="C885" s="134">
        <v>214</v>
      </c>
      <c r="D885" s="134">
        <v>456</v>
      </c>
      <c r="E885" s="141">
        <v>436.303738317757</v>
      </c>
      <c r="F885" s="141">
        <v>4.3193556320708302</v>
      </c>
      <c r="G885" s="134">
        <v>331</v>
      </c>
      <c r="H885" s="141">
        <v>72.587719298245602</v>
      </c>
      <c r="I885" s="134">
        <v>257</v>
      </c>
      <c r="J885" s="141">
        <v>56.359649122806999</v>
      </c>
      <c r="K885" s="132" t="s">
        <v>1940</v>
      </c>
      <c r="L885" s="132">
        <v>462</v>
      </c>
      <c r="M885" s="132" t="s">
        <v>1939</v>
      </c>
      <c r="N885" s="132">
        <v>228</v>
      </c>
      <c r="O885" s="134" t="s">
        <v>1938</v>
      </c>
      <c r="P885" s="134" t="s">
        <v>1937</v>
      </c>
    </row>
    <row r="886" spans="1:16">
      <c r="A886" s="136">
        <v>434925</v>
      </c>
      <c r="B886" s="135" t="s">
        <v>1652</v>
      </c>
      <c r="C886" s="134">
        <v>229</v>
      </c>
      <c r="D886" s="134">
        <v>612</v>
      </c>
      <c r="E886" s="141">
        <v>578.04366812227101</v>
      </c>
      <c r="F886" s="141">
        <v>5.5484202414590298</v>
      </c>
      <c r="G886" s="134">
        <v>434</v>
      </c>
      <c r="H886" s="141">
        <v>70.915032679738601</v>
      </c>
      <c r="I886" s="134">
        <v>370</v>
      </c>
      <c r="J886" s="141">
        <v>60.457516339869301</v>
      </c>
      <c r="K886" s="132" t="s">
        <v>1936</v>
      </c>
      <c r="L886" s="132">
        <v>666</v>
      </c>
      <c r="M886" s="132" t="s">
        <v>1935</v>
      </c>
      <c r="N886" s="132">
        <v>675</v>
      </c>
      <c r="O886" s="134" t="s">
        <v>1934</v>
      </c>
      <c r="P886" s="134" t="s">
        <v>1933</v>
      </c>
    </row>
    <row r="887" spans="1:16">
      <c r="A887" s="136">
        <v>434928</v>
      </c>
      <c r="B887" s="135" t="s">
        <v>1647</v>
      </c>
      <c r="C887" s="134">
        <v>228</v>
      </c>
      <c r="D887" s="134">
        <v>657</v>
      </c>
      <c r="E887" s="141">
        <v>635.19736842105306</v>
      </c>
      <c r="F887" s="141">
        <v>3.3185131779219699</v>
      </c>
      <c r="G887" s="134">
        <v>471</v>
      </c>
      <c r="H887" s="141">
        <v>71.689497716895005</v>
      </c>
      <c r="I887" s="134">
        <v>406</v>
      </c>
      <c r="J887" s="141">
        <v>61.796042617960403</v>
      </c>
      <c r="K887" s="132" t="s">
        <v>1932</v>
      </c>
      <c r="L887" s="132">
        <v>747</v>
      </c>
      <c r="M887" s="132" t="s">
        <v>1931</v>
      </c>
      <c r="N887" s="132">
        <v>729</v>
      </c>
      <c r="O887" s="134" t="s">
        <v>1930</v>
      </c>
      <c r="P887" s="134" t="s">
        <v>994</v>
      </c>
    </row>
    <row r="888" spans="1:16">
      <c r="A888" s="136">
        <v>434935</v>
      </c>
      <c r="B888" s="135" t="s">
        <v>1627</v>
      </c>
      <c r="C888" s="134">
        <v>230</v>
      </c>
      <c r="D888" s="134">
        <v>2058</v>
      </c>
      <c r="E888" s="141">
        <v>1882.1739130434801</v>
      </c>
      <c r="F888" s="141">
        <v>8.5435416402585904</v>
      </c>
      <c r="G888" s="134">
        <v>1274</v>
      </c>
      <c r="H888" s="141">
        <v>61.904761904761898</v>
      </c>
      <c r="I888" s="134">
        <v>1085</v>
      </c>
      <c r="J888" s="141">
        <v>52.721088435374199</v>
      </c>
      <c r="K888" s="132" t="s">
        <v>1929</v>
      </c>
      <c r="L888" s="132">
        <v>2070</v>
      </c>
      <c r="M888" s="132" t="s">
        <v>1928</v>
      </c>
      <c r="N888" s="132">
        <v>2055</v>
      </c>
      <c r="O888" s="134" t="s">
        <v>1927</v>
      </c>
      <c r="P888" s="134" t="s">
        <v>1926</v>
      </c>
    </row>
    <row r="889" spans="1:16">
      <c r="A889" s="136">
        <v>434938</v>
      </c>
      <c r="B889" s="135" t="s">
        <v>1652</v>
      </c>
      <c r="C889" s="134">
        <v>212</v>
      </c>
      <c r="D889" s="134">
        <v>420</v>
      </c>
      <c r="E889" s="141">
        <v>408.48113207547198</v>
      </c>
      <c r="F889" s="141">
        <v>2.7425876010781698</v>
      </c>
      <c r="G889" s="134">
        <v>352</v>
      </c>
      <c r="H889" s="141">
        <v>83.809523809523796</v>
      </c>
      <c r="I889" s="134">
        <v>306</v>
      </c>
      <c r="J889" s="141">
        <v>72.857142857142804</v>
      </c>
      <c r="K889" s="132" t="s">
        <v>1925</v>
      </c>
      <c r="L889" s="132">
        <v>414</v>
      </c>
      <c r="M889" s="132" t="s">
        <v>1924</v>
      </c>
      <c r="N889" s="132">
        <v>438</v>
      </c>
      <c r="O889" s="134" t="s">
        <v>1923</v>
      </c>
      <c r="P889" s="134" t="s">
        <v>1922</v>
      </c>
    </row>
    <row r="890" spans="1:16">
      <c r="A890" s="136">
        <v>434944</v>
      </c>
      <c r="B890" s="135" t="s">
        <v>1647</v>
      </c>
      <c r="C890" s="134">
        <v>228</v>
      </c>
      <c r="D890" s="134">
        <v>669</v>
      </c>
      <c r="E890" s="141">
        <v>640.5</v>
      </c>
      <c r="F890" s="141">
        <v>4.2600896860986497</v>
      </c>
      <c r="G890" s="134">
        <v>507</v>
      </c>
      <c r="H890" s="141">
        <v>75.784753363228702</v>
      </c>
      <c r="I890" s="134">
        <v>371</v>
      </c>
      <c r="J890" s="141">
        <v>55.455904334828098</v>
      </c>
      <c r="K890" s="132" t="s">
        <v>1921</v>
      </c>
      <c r="L890" s="132">
        <v>897</v>
      </c>
      <c r="M890" s="132" t="s">
        <v>1920</v>
      </c>
      <c r="N890" s="132">
        <v>774</v>
      </c>
      <c r="O890" s="134" t="s">
        <v>1919</v>
      </c>
      <c r="P890" s="134" t="s">
        <v>1918</v>
      </c>
    </row>
    <row r="891" spans="1:16">
      <c r="A891" s="136">
        <v>434945</v>
      </c>
      <c r="B891" s="135" t="s">
        <v>1638</v>
      </c>
      <c r="C891" s="134">
        <v>227</v>
      </c>
      <c r="D891" s="134">
        <v>1251</v>
      </c>
      <c r="E891" s="141">
        <v>995.35242290748897</v>
      </c>
      <c r="F891" s="141">
        <v>20.435457801159998</v>
      </c>
      <c r="G891" s="134">
        <v>1010</v>
      </c>
      <c r="H891" s="141">
        <v>80.735411670663495</v>
      </c>
      <c r="I891" s="134">
        <v>914</v>
      </c>
      <c r="J891" s="141">
        <v>73.061550759392503</v>
      </c>
      <c r="K891" s="132" t="s">
        <v>1917</v>
      </c>
      <c r="L891" s="132">
        <v>1398</v>
      </c>
      <c r="M891" s="132" t="s">
        <v>1916</v>
      </c>
      <c r="N891" s="132">
        <v>867</v>
      </c>
      <c r="O891" s="134" t="s">
        <v>1915</v>
      </c>
      <c r="P891" s="134" t="s">
        <v>1914</v>
      </c>
    </row>
    <row r="892" spans="1:16">
      <c r="A892" s="136">
        <v>434948</v>
      </c>
      <c r="B892" s="135" t="s">
        <v>1638</v>
      </c>
      <c r="C892" s="134">
        <v>232</v>
      </c>
      <c r="D892" s="134">
        <v>834</v>
      </c>
      <c r="E892" s="141">
        <v>810.09051724137896</v>
      </c>
      <c r="F892" s="141">
        <v>2.86684445547011</v>
      </c>
      <c r="G892" s="134">
        <v>591</v>
      </c>
      <c r="H892" s="141">
        <v>70.863309352518002</v>
      </c>
      <c r="I892" s="134">
        <v>494</v>
      </c>
      <c r="J892" s="141">
        <v>59.232613908872899</v>
      </c>
      <c r="K892" s="132" t="s">
        <v>1913</v>
      </c>
      <c r="L892" s="132">
        <v>885</v>
      </c>
      <c r="M892" s="132" t="s">
        <v>1912</v>
      </c>
      <c r="N892" s="132">
        <v>891</v>
      </c>
      <c r="O892" s="134" t="s">
        <v>1911</v>
      </c>
      <c r="P892" s="134" t="s">
        <v>1910</v>
      </c>
    </row>
    <row r="893" spans="1:16">
      <c r="A893" s="136">
        <v>434951</v>
      </c>
      <c r="B893" s="135" t="s">
        <v>1647</v>
      </c>
      <c r="C893" s="134">
        <v>222</v>
      </c>
      <c r="D893" s="134">
        <v>846</v>
      </c>
      <c r="E893" s="141">
        <v>783.56756756756795</v>
      </c>
      <c r="F893" s="141">
        <v>7.3797201456775898</v>
      </c>
      <c r="G893" s="134">
        <v>608</v>
      </c>
      <c r="H893" s="141">
        <v>71.867612293144205</v>
      </c>
      <c r="I893" s="134">
        <v>467</v>
      </c>
      <c r="J893" s="141">
        <v>55.200945626477498</v>
      </c>
      <c r="K893" s="132" t="s">
        <v>1909</v>
      </c>
      <c r="L893" s="132">
        <v>1242</v>
      </c>
      <c r="M893" s="132" t="s">
        <v>1908</v>
      </c>
      <c r="N893" s="132">
        <v>414</v>
      </c>
      <c r="O893" s="134" t="s">
        <v>1907</v>
      </c>
      <c r="P893" s="134" t="s">
        <v>1906</v>
      </c>
    </row>
    <row r="894" spans="1:16">
      <c r="A894" s="136">
        <v>434967</v>
      </c>
      <c r="B894" s="135" t="s">
        <v>1652</v>
      </c>
      <c r="C894" s="134">
        <v>213</v>
      </c>
      <c r="D894" s="134">
        <v>573</v>
      </c>
      <c r="E894" s="141">
        <v>552.61971830985897</v>
      </c>
      <c r="F894" s="141">
        <v>3.5567681832706501</v>
      </c>
      <c r="G894" s="134">
        <v>409</v>
      </c>
      <c r="H894" s="141">
        <v>71.378708551483399</v>
      </c>
      <c r="I894" s="134">
        <v>322</v>
      </c>
      <c r="J894" s="141">
        <v>56.195462478185</v>
      </c>
      <c r="K894" s="132" t="s">
        <v>1905</v>
      </c>
      <c r="L894" s="132">
        <v>711</v>
      </c>
      <c r="M894" s="132" t="s">
        <v>1904</v>
      </c>
      <c r="N894" s="132">
        <v>699</v>
      </c>
      <c r="O894" s="134" t="s">
        <v>1903</v>
      </c>
      <c r="P894" s="134" t="s">
        <v>1902</v>
      </c>
    </row>
    <row r="895" spans="1:16">
      <c r="A895" s="136">
        <v>434982</v>
      </c>
      <c r="B895" s="135" t="s">
        <v>1647</v>
      </c>
      <c r="C895" s="134">
        <v>228</v>
      </c>
      <c r="D895" s="134">
        <v>1424</v>
      </c>
      <c r="E895" s="141">
        <v>1102.83771929825</v>
      </c>
      <c r="F895" s="141">
        <v>22.553530948156901</v>
      </c>
      <c r="G895" s="134">
        <v>966</v>
      </c>
      <c r="H895" s="141">
        <v>67.837078651685403</v>
      </c>
      <c r="I895" s="134">
        <v>824</v>
      </c>
      <c r="J895" s="141">
        <v>57.865168539325801</v>
      </c>
      <c r="K895" s="132" t="s">
        <v>1901</v>
      </c>
      <c r="L895" s="132">
        <v>1827</v>
      </c>
      <c r="M895" s="132" t="s">
        <v>1900</v>
      </c>
      <c r="N895" s="132">
        <v>1551</v>
      </c>
      <c r="O895" s="134" t="s">
        <v>1899</v>
      </c>
      <c r="P895" s="134" t="s">
        <v>1898</v>
      </c>
    </row>
    <row r="896" spans="1:16">
      <c r="A896" s="136">
        <v>434985</v>
      </c>
      <c r="B896" s="135" t="s">
        <v>1647</v>
      </c>
      <c r="C896" s="134">
        <v>231</v>
      </c>
      <c r="D896" s="134">
        <v>774</v>
      </c>
      <c r="E896" s="141">
        <v>761.53246753246799</v>
      </c>
      <c r="F896" s="141">
        <v>1.6107923084667299</v>
      </c>
      <c r="G896" s="134">
        <v>460</v>
      </c>
      <c r="H896" s="141">
        <v>59.431524547803598</v>
      </c>
      <c r="I896" s="134">
        <v>379</v>
      </c>
      <c r="J896" s="141">
        <v>48.9664082687339</v>
      </c>
      <c r="K896" s="132" t="s">
        <v>1897</v>
      </c>
      <c r="L896" s="132">
        <v>810</v>
      </c>
      <c r="M896" s="132" t="s">
        <v>1896</v>
      </c>
      <c r="N896" s="132">
        <v>813</v>
      </c>
      <c r="O896" s="134" t="s">
        <v>1895</v>
      </c>
      <c r="P896" s="134" t="s">
        <v>1894</v>
      </c>
    </row>
    <row r="897" spans="1:16">
      <c r="A897" s="136">
        <v>434986</v>
      </c>
      <c r="B897" s="135" t="s">
        <v>1627</v>
      </c>
      <c r="C897" s="134">
        <v>236</v>
      </c>
      <c r="D897" s="134">
        <v>1362</v>
      </c>
      <c r="E897" s="141">
        <v>1212.5974576271201</v>
      </c>
      <c r="F897" s="141">
        <v>10.9693496602703</v>
      </c>
      <c r="G897" s="134">
        <v>979</v>
      </c>
      <c r="H897" s="141">
        <v>71.879588839941306</v>
      </c>
      <c r="I897" s="134">
        <v>838</v>
      </c>
      <c r="J897" s="141">
        <v>61.527165932452299</v>
      </c>
      <c r="K897" s="132" t="s">
        <v>1893</v>
      </c>
      <c r="L897" s="132">
        <v>1548</v>
      </c>
      <c r="M897" s="132" t="s">
        <v>1892</v>
      </c>
      <c r="N897" s="132">
        <v>2520</v>
      </c>
      <c r="O897" s="134" t="s">
        <v>1891</v>
      </c>
      <c r="P897" s="134" t="s">
        <v>1890</v>
      </c>
    </row>
    <row r="898" spans="1:16">
      <c r="A898" s="136">
        <v>434988</v>
      </c>
      <c r="B898" s="135" t="s">
        <v>1638</v>
      </c>
      <c r="C898" s="134">
        <v>236</v>
      </c>
      <c r="D898" s="134">
        <v>1152</v>
      </c>
      <c r="E898" s="141">
        <v>1044.2542372881401</v>
      </c>
      <c r="F898" s="141">
        <v>9.3529307909604498</v>
      </c>
      <c r="G898" s="134">
        <v>784</v>
      </c>
      <c r="H898" s="141">
        <v>68.0555555555556</v>
      </c>
      <c r="I898" s="134">
        <v>687</v>
      </c>
      <c r="J898" s="141">
        <v>59.6354166666667</v>
      </c>
      <c r="K898" s="132" t="s">
        <v>1889</v>
      </c>
      <c r="L898" s="132">
        <v>1389</v>
      </c>
      <c r="M898" s="132" t="s">
        <v>1888</v>
      </c>
      <c r="N898" s="132">
        <v>2742</v>
      </c>
      <c r="O898" s="134" t="s">
        <v>1887</v>
      </c>
      <c r="P898" s="134" t="s">
        <v>1886</v>
      </c>
    </row>
    <row r="899" spans="1:16">
      <c r="A899" s="136">
        <v>434989</v>
      </c>
      <c r="B899" s="135" t="s">
        <v>1638</v>
      </c>
      <c r="C899" s="134">
        <v>217</v>
      </c>
      <c r="D899" s="134">
        <v>1970</v>
      </c>
      <c r="E899" s="141">
        <v>1430.9262672811101</v>
      </c>
      <c r="F899" s="141">
        <v>27.364148868979399</v>
      </c>
      <c r="G899" s="134">
        <v>1489</v>
      </c>
      <c r="H899" s="141">
        <v>75.583756345177704</v>
      </c>
      <c r="I899" s="134">
        <v>1270</v>
      </c>
      <c r="J899" s="141">
        <v>64.467005076142101</v>
      </c>
      <c r="K899" s="132" t="s">
        <v>1885</v>
      </c>
      <c r="L899" s="132">
        <v>2460</v>
      </c>
      <c r="M899" s="132" t="s">
        <v>1884</v>
      </c>
      <c r="N899" s="132">
        <v>2493</v>
      </c>
      <c r="O899" s="134" t="s">
        <v>1883</v>
      </c>
      <c r="P899" s="134" t="s">
        <v>1882</v>
      </c>
    </row>
    <row r="900" spans="1:16">
      <c r="A900" s="136">
        <v>434990</v>
      </c>
      <c r="B900" s="135" t="s">
        <v>1652</v>
      </c>
      <c r="C900" s="134">
        <v>188</v>
      </c>
      <c r="D900" s="134">
        <v>1861</v>
      </c>
      <c r="E900" s="141">
        <v>1443.7978723404301</v>
      </c>
      <c r="F900" s="141">
        <v>22.418169138074902</v>
      </c>
      <c r="G900" s="134">
        <v>1391</v>
      </c>
      <c r="H900" s="141">
        <v>74.744760881246606</v>
      </c>
      <c r="I900" s="134">
        <v>1200</v>
      </c>
      <c r="J900" s="141">
        <v>64.481461579795806</v>
      </c>
      <c r="K900" s="132" t="s">
        <v>1881</v>
      </c>
      <c r="L900" s="132">
        <v>2001</v>
      </c>
      <c r="M900" s="132" t="s">
        <v>1880</v>
      </c>
      <c r="N900" s="132">
        <v>2049</v>
      </c>
      <c r="O900" s="134" t="s">
        <v>1879</v>
      </c>
      <c r="P900" s="134" t="s">
        <v>1878</v>
      </c>
    </row>
    <row r="901" spans="1:16">
      <c r="A901" s="136">
        <v>434992</v>
      </c>
      <c r="B901" s="135" t="s">
        <v>1652</v>
      </c>
      <c r="C901" s="134">
        <v>191</v>
      </c>
      <c r="D901" s="134">
        <v>666</v>
      </c>
      <c r="E901" s="141">
        <v>591.17277486910996</v>
      </c>
      <c r="F901" s="141">
        <v>11.2353190887222</v>
      </c>
      <c r="G901" s="134">
        <v>574</v>
      </c>
      <c r="H901" s="141">
        <v>86.186186186186205</v>
      </c>
      <c r="I901" s="134">
        <v>506</v>
      </c>
      <c r="J901" s="141">
        <v>75.975975975975999</v>
      </c>
      <c r="K901" s="132" t="s">
        <v>1877</v>
      </c>
      <c r="L901" s="132">
        <v>729</v>
      </c>
      <c r="M901" s="132" t="s">
        <v>1876</v>
      </c>
      <c r="N901" s="132">
        <v>627</v>
      </c>
      <c r="O901" s="134" t="s">
        <v>1875</v>
      </c>
      <c r="P901" s="134" t="s">
        <v>1874</v>
      </c>
    </row>
    <row r="902" spans="1:16">
      <c r="A902" s="136">
        <v>434993</v>
      </c>
      <c r="B902" s="135" t="s">
        <v>1647</v>
      </c>
      <c r="C902" s="134">
        <v>217</v>
      </c>
      <c r="D902" s="134">
        <v>651</v>
      </c>
      <c r="E902" s="141">
        <v>609.31797235022998</v>
      </c>
      <c r="F902" s="141">
        <v>6.4027692242349596</v>
      </c>
      <c r="G902" s="134">
        <v>512</v>
      </c>
      <c r="H902" s="141">
        <v>78.648233486943198</v>
      </c>
      <c r="I902" s="134">
        <v>444</v>
      </c>
      <c r="J902" s="141">
        <v>68.202764976958505</v>
      </c>
      <c r="K902" s="132" t="s">
        <v>1873</v>
      </c>
      <c r="L902" s="132">
        <v>744</v>
      </c>
      <c r="M902" s="132" t="s">
        <v>1872</v>
      </c>
      <c r="N902" s="132">
        <v>711</v>
      </c>
      <c r="O902" s="134" t="s">
        <v>1871</v>
      </c>
      <c r="P902" s="134" t="s">
        <v>1870</v>
      </c>
    </row>
    <row r="903" spans="1:16">
      <c r="A903" s="136">
        <v>434995</v>
      </c>
      <c r="B903" s="135" t="s">
        <v>1652</v>
      </c>
      <c r="C903" s="134">
        <v>144</v>
      </c>
      <c r="D903" s="134">
        <v>1679</v>
      </c>
      <c r="E903" s="141">
        <v>1038.6875</v>
      </c>
      <c r="F903" s="141">
        <v>38.136539606908897</v>
      </c>
      <c r="G903" s="134">
        <v>1475</v>
      </c>
      <c r="H903" s="141">
        <v>87.849910661107799</v>
      </c>
      <c r="I903" s="134">
        <v>1200</v>
      </c>
      <c r="J903" s="141">
        <v>71.471113758189404</v>
      </c>
      <c r="K903" s="132" t="s">
        <v>1869</v>
      </c>
      <c r="L903" s="132">
        <v>1884</v>
      </c>
      <c r="M903" s="132" t="s">
        <v>1868</v>
      </c>
      <c r="N903" s="132">
        <v>1902</v>
      </c>
      <c r="O903" s="134" t="s">
        <v>1867</v>
      </c>
      <c r="P903" s="134" t="s">
        <v>1866</v>
      </c>
    </row>
    <row r="904" spans="1:16">
      <c r="A904" s="136">
        <v>434996</v>
      </c>
      <c r="B904" s="135" t="s">
        <v>1652</v>
      </c>
      <c r="C904" s="134">
        <v>223</v>
      </c>
      <c r="D904" s="134">
        <v>402</v>
      </c>
      <c r="E904" s="141">
        <v>390.95515695067297</v>
      </c>
      <c r="F904" s="141">
        <v>2.7474733953550601</v>
      </c>
      <c r="G904" s="134">
        <v>296</v>
      </c>
      <c r="H904" s="141">
        <v>73.631840796019901</v>
      </c>
      <c r="I904" s="134">
        <v>259</v>
      </c>
      <c r="J904" s="141">
        <v>64.427860696517399</v>
      </c>
      <c r="K904" s="132" t="s">
        <v>1865</v>
      </c>
      <c r="L904" s="132">
        <v>453</v>
      </c>
      <c r="M904" s="132" t="s">
        <v>1864</v>
      </c>
      <c r="N904" s="132">
        <v>495</v>
      </c>
      <c r="O904" s="134" t="s">
        <v>1863</v>
      </c>
      <c r="P904" s="134" t="s">
        <v>1862</v>
      </c>
    </row>
    <row r="905" spans="1:16">
      <c r="A905" s="136">
        <v>435002</v>
      </c>
      <c r="B905" s="135" t="s">
        <v>1647</v>
      </c>
      <c r="C905" s="134">
        <v>221</v>
      </c>
      <c r="D905" s="134">
        <v>990</v>
      </c>
      <c r="E905" s="141">
        <v>880.64253393665194</v>
      </c>
      <c r="F905" s="141">
        <v>11.0462086932675</v>
      </c>
      <c r="G905" s="134">
        <v>688</v>
      </c>
      <c r="H905" s="141">
        <v>69.494949494949495</v>
      </c>
      <c r="I905" s="134">
        <v>597</v>
      </c>
      <c r="J905" s="141">
        <v>60.303030303030297</v>
      </c>
      <c r="K905" s="132" t="s">
        <v>1861</v>
      </c>
      <c r="L905" s="132">
        <v>1233</v>
      </c>
      <c r="M905" s="132" t="s">
        <v>1860</v>
      </c>
      <c r="N905" s="132">
        <v>1284</v>
      </c>
      <c r="O905" s="134" t="s">
        <v>1859</v>
      </c>
      <c r="P905" s="134" t="s">
        <v>1858</v>
      </c>
    </row>
    <row r="906" spans="1:16">
      <c r="A906" s="136">
        <v>435004</v>
      </c>
      <c r="B906" s="135" t="s">
        <v>1652</v>
      </c>
      <c r="C906" s="134">
        <v>200</v>
      </c>
      <c r="D906" s="134">
        <v>567</v>
      </c>
      <c r="E906" s="141">
        <v>535.29</v>
      </c>
      <c r="F906" s="141">
        <v>5.5925925925925899</v>
      </c>
      <c r="G906" s="134">
        <v>457</v>
      </c>
      <c r="H906" s="141">
        <v>80.599647266313895</v>
      </c>
      <c r="I906" s="134">
        <v>394</v>
      </c>
      <c r="J906" s="141">
        <v>69.488536155202794</v>
      </c>
      <c r="K906" s="132" t="s">
        <v>1857</v>
      </c>
      <c r="L906" s="132">
        <v>573</v>
      </c>
      <c r="M906" s="132" t="s">
        <v>1856</v>
      </c>
      <c r="N906" s="132">
        <v>582</v>
      </c>
      <c r="O906" s="134" t="s">
        <v>1855</v>
      </c>
      <c r="P906" s="134" t="s">
        <v>1854</v>
      </c>
    </row>
    <row r="907" spans="1:16">
      <c r="A907" s="136">
        <v>435006</v>
      </c>
      <c r="B907" s="135" t="s">
        <v>1652</v>
      </c>
      <c r="C907" s="134">
        <v>218</v>
      </c>
      <c r="D907" s="134">
        <v>651</v>
      </c>
      <c r="E907" s="141">
        <v>528.45412844036696</v>
      </c>
      <c r="F907" s="141">
        <v>18.8242506235995</v>
      </c>
      <c r="G907" s="134">
        <v>479</v>
      </c>
      <c r="H907" s="141">
        <v>73.579109062979995</v>
      </c>
      <c r="I907" s="134">
        <v>413</v>
      </c>
      <c r="J907" s="141">
        <v>63.440860215053803</v>
      </c>
      <c r="K907" s="132" t="s">
        <v>1853</v>
      </c>
      <c r="L907" s="132">
        <v>825</v>
      </c>
      <c r="M907" s="132" t="s">
        <v>1852</v>
      </c>
      <c r="N907" s="132">
        <v>2160</v>
      </c>
      <c r="O907" s="134" t="s">
        <v>1851</v>
      </c>
      <c r="P907" s="134" t="s">
        <v>1850</v>
      </c>
    </row>
    <row r="908" spans="1:16">
      <c r="A908" s="136">
        <v>435010</v>
      </c>
      <c r="B908" s="135" t="s">
        <v>1647</v>
      </c>
      <c r="C908" s="134">
        <v>228</v>
      </c>
      <c r="D908" s="134">
        <v>675</v>
      </c>
      <c r="E908" s="141">
        <v>648.21052631578902</v>
      </c>
      <c r="F908" s="141">
        <v>3.9688109161793399</v>
      </c>
      <c r="G908" s="134">
        <v>478</v>
      </c>
      <c r="H908" s="141">
        <v>70.814814814814795</v>
      </c>
      <c r="I908" s="134">
        <v>420</v>
      </c>
      <c r="J908" s="141">
        <v>62.2222222222222</v>
      </c>
      <c r="K908" s="132" t="s">
        <v>1548</v>
      </c>
      <c r="L908" s="132">
        <v>684</v>
      </c>
      <c r="M908" s="132" t="s">
        <v>1547</v>
      </c>
      <c r="N908" s="132">
        <v>2406</v>
      </c>
      <c r="O908" s="134" t="s">
        <v>1546</v>
      </c>
      <c r="P908" s="134" t="s">
        <v>1545</v>
      </c>
    </row>
    <row r="909" spans="1:16">
      <c r="A909" s="136">
        <v>435016</v>
      </c>
      <c r="B909" s="135" t="s">
        <v>1652</v>
      </c>
      <c r="C909" s="134">
        <v>198</v>
      </c>
      <c r="D909" s="134">
        <v>959</v>
      </c>
      <c r="E909" s="141">
        <v>700.72727272727298</v>
      </c>
      <c r="F909" s="141">
        <v>26.931462697886101</v>
      </c>
      <c r="G909" s="134">
        <v>801</v>
      </c>
      <c r="H909" s="141">
        <v>83.524504692387893</v>
      </c>
      <c r="I909" s="134">
        <v>692</v>
      </c>
      <c r="J909" s="141">
        <v>72.158498435870698</v>
      </c>
      <c r="K909" s="132" t="s">
        <v>1849</v>
      </c>
      <c r="L909" s="132">
        <v>1257</v>
      </c>
      <c r="M909" s="132" t="s">
        <v>1848</v>
      </c>
      <c r="N909" s="132">
        <v>1257</v>
      </c>
      <c r="O909" s="134" t="s">
        <v>1847</v>
      </c>
      <c r="P909" s="134" t="s">
        <v>1846</v>
      </c>
    </row>
    <row r="910" spans="1:16">
      <c r="A910" s="136">
        <v>435017</v>
      </c>
      <c r="B910" s="135" t="s">
        <v>1647</v>
      </c>
      <c r="C910" s="134">
        <v>210</v>
      </c>
      <c r="D910" s="134">
        <v>1317</v>
      </c>
      <c r="E910" s="141">
        <v>1080.0285714285701</v>
      </c>
      <c r="F910" s="141">
        <v>17.9932747586506</v>
      </c>
      <c r="G910" s="134">
        <v>835</v>
      </c>
      <c r="H910" s="141">
        <v>63.4016704631739</v>
      </c>
      <c r="I910" s="134">
        <v>710</v>
      </c>
      <c r="J910" s="141">
        <v>53.910402429764602</v>
      </c>
      <c r="K910" s="132" t="s">
        <v>1845</v>
      </c>
      <c r="L910" s="132">
        <v>1389</v>
      </c>
      <c r="M910" s="132" t="s">
        <v>1844</v>
      </c>
      <c r="N910" s="132">
        <v>1368</v>
      </c>
      <c r="O910" s="134" t="s">
        <v>1843</v>
      </c>
      <c r="P910" s="134" t="s">
        <v>1842</v>
      </c>
    </row>
    <row r="911" spans="1:16">
      <c r="A911" s="136">
        <v>435020</v>
      </c>
      <c r="B911" s="135" t="s">
        <v>1638</v>
      </c>
      <c r="C911" s="134">
        <v>229</v>
      </c>
      <c r="D911" s="134">
        <v>927</v>
      </c>
      <c r="E911" s="141">
        <v>876.37991266375502</v>
      </c>
      <c r="F911" s="141">
        <v>5.4606350956035099</v>
      </c>
      <c r="G911" s="134">
        <v>654</v>
      </c>
      <c r="H911" s="141">
        <v>70.550161812297702</v>
      </c>
      <c r="I911" s="134">
        <v>542</v>
      </c>
      <c r="J911" s="141">
        <v>58.468176914778901</v>
      </c>
      <c r="K911" s="132" t="s">
        <v>1841</v>
      </c>
      <c r="L911" s="132">
        <v>960</v>
      </c>
      <c r="M911" s="132" t="s">
        <v>1840</v>
      </c>
      <c r="N911" s="132">
        <v>966</v>
      </c>
      <c r="O911" s="134" t="s">
        <v>1839</v>
      </c>
      <c r="P911" s="134" t="s">
        <v>1838</v>
      </c>
    </row>
    <row r="912" spans="1:16">
      <c r="A912" s="136">
        <v>435021</v>
      </c>
      <c r="B912" s="135" t="s">
        <v>1652</v>
      </c>
      <c r="C912" s="134">
        <v>212</v>
      </c>
      <c r="D912" s="134">
        <v>117</v>
      </c>
      <c r="E912" s="141">
        <v>116.179245283019</v>
      </c>
      <c r="F912" s="141">
        <v>0.70149975810353205</v>
      </c>
      <c r="G912" s="134">
        <v>102</v>
      </c>
      <c r="H912" s="141">
        <v>87.179487179487197</v>
      </c>
      <c r="I912" s="134">
        <v>79</v>
      </c>
      <c r="J912" s="141">
        <v>67.521367521367495</v>
      </c>
      <c r="K912" s="132" t="s">
        <v>1837</v>
      </c>
      <c r="L912" s="132">
        <v>663</v>
      </c>
      <c r="M912" s="132" t="s">
        <v>1836</v>
      </c>
      <c r="N912" s="132">
        <v>684</v>
      </c>
      <c r="O912" s="134" t="s">
        <v>1835</v>
      </c>
      <c r="P912" s="134" t="s">
        <v>1834</v>
      </c>
    </row>
    <row r="913" spans="1:16">
      <c r="A913" s="136">
        <v>435039</v>
      </c>
      <c r="B913" s="135" t="s">
        <v>1652</v>
      </c>
      <c r="C913" s="134">
        <v>221</v>
      </c>
      <c r="D913" s="134">
        <v>384</v>
      </c>
      <c r="E913" s="141">
        <v>381.828054298643</v>
      </c>
      <c r="F913" s="141">
        <v>0.565610859728507</v>
      </c>
      <c r="G913" s="134">
        <v>281</v>
      </c>
      <c r="H913" s="141">
        <v>73.1770833333333</v>
      </c>
      <c r="I913" s="134">
        <v>227</v>
      </c>
      <c r="J913" s="141">
        <v>59.1145833333333</v>
      </c>
      <c r="K913" s="132" t="s">
        <v>1833</v>
      </c>
      <c r="L913" s="132">
        <v>405</v>
      </c>
      <c r="M913" s="132" t="s">
        <v>1832</v>
      </c>
      <c r="N913" s="132">
        <v>399</v>
      </c>
      <c r="O913" s="134" t="s">
        <v>1831</v>
      </c>
      <c r="P913" s="134" t="s">
        <v>1830</v>
      </c>
    </row>
    <row r="914" spans="1:16">
      <c r="A914" s="136">
        <v>435041</v>
      </c>
      <c r="B914" s="135" t="s">
        <v>1652</v>
      </c>
      <c r="C914" s="134">
        <v>209</v>
      </c>
      <c r="D914" s="134">
        <v>333</v>
      </c>
      <c r="E914" s="141">
        <v>331.13397129186598</v>
      </c>
      <c r="F914" s="141">
        <v>0.56036898142161295</v>
      </c>
      <c r="G914" s="134">
        <v>169</v>
      </c>
      <c r="H914" s="141">
        <v>50.750750750750797</v>
      </c>
      <c r="I914" s="134">
        <v>139</v>
      </c>
      <c r="J914" s="141">
        <v>41.741741741741698</v>
      </c>
      <c r="K914" s="132" t="s">
        <v>1829</v>
      </c>
      <c r="L914" s="132">
        <v>345</v>
      </c>
      <c r="M914" s="132" t="s">
        <v>1828</v>
      </c>
      <c r="N914" s="132">
        <v>345</v>
      </c>
      <c r="O914" s="134" t="s">
        <v>1827</v>
      </c>
      <c r="P914" s="134" t="s">
        <v>1826</v>
      </c>
    </row>
    <row r="915" spans="1:16">
      <c r="A915" s="136">
        <v>435047</v>
      </c>
      <c r="B915" s="135" t="s">
        <v>1647</v>
      </c>
      <c r="C915" s="134">
        <v>226</v>
      </c>
      <c r="D915" s="134">
        <v>813</v>
      </c>
      <c r="E915" s="141">
        <v>748.47345132743396</v>
      </c>
      <c r="F915" s="141">
        <v>7.9368448551742201</v>
      </c>
      <c r="G915" s="134">
        <v>604</v>
      </c>
      <c r="H915" s="141">
        <v>74.292742927429302</v>
      </c>
      <c r="I915" s="134">
        <v>503</v>
      </c>
      <c r="J915" s="141">
        <v>61.869618696186997</v>
      </c>
      <c r="K915" s="132" t="s">
        <v>1825</v>
      </c>
      <c r="L915" s="132">
        <v>930</v>
      </c>
      <c r="M915" s="132" t="s">
        <v>1824</v>
      </c>
      <c r="N915" s="132">
        <v>924</v>
      </c>
      <c r="O915" s="134" t="s">
        <v>1823</v>
      </c>
      <c r="P915" s="134" t="s">
        <v>1822</v>
      </c>
    </row>
    <row r="916" spans="1:16" s="142" customFormat="1" ht="37" customHeight="1">
      <c r="A916" s="146" t="s">
        <v>1821</v>
      </c>
      <c r="B916" s="145" t="s">
        <v>1732</v>
      </c>
      <c r="C916" s="142">
        <v>243</v>
      </c>
      <c r="D916" s="142">
        <v>1668</v>
      </c>
      <c r="E916" s="144">
        <v>1505.44444444444</v>
      </c>
      <c r="F916" s="144">
        <v>9.7455369038102795</v>
      </c>
      <c r="G916" s="142">
        <v>1115</v>
      </c>
      <c r="H916" s="144">
        <v>66.846522781774596</v>
      </c>
      <c r="I916" s="142">
        <v>966</v>
      </c>
      <c r="J916" s="144">
        <v>57.913669064748198</v>
      </c>
      <c r="K916" s="143" t="s">
        <v>1820</v>
      </c>
      <c r="L916" s="143">
        <v>3051</v>
      </c>
      <c r="M916" s="143" t="s">
        <v>1819</v>
      </c>
      <c r="N916" s="143">
        <v>3018</v>
      </c>
      <c r="O916" s="142" t="s">
        <v>1818</v>
      </c>
      <c r="P916" s="142" t="s">
        <v>1817</v>
      </c>
    </row>
    <row r="917" spans="1:16">
      <c r="A917" s="136">
        <v>435069</v>
      </c>
      <c r="B917" s="135" t="s">
        <v>1638</v>
      </c>
      <c r="C917" s="134">
        <v>230</v>
      </c>
      <c r="D917" s="134">
        <v>1500</v>
      </c>
      <c r="E917" s="141">
        <v>1265.3347826086999</v>
      </c>
      <c r="F917" s="141">
        <v>15.644347826086999</v>
      </c>
      <c r="G917" s="134">
        <v>1004</v>
      </c>
      <c r="H917" s="141">
        <v>66.933333333333294</v>
      </c>
      <c r="I917" s="134">
        <v>822</v>
      </c>
      <c r="J917" s="141">
        <v>54.8</v>
      </c>
      <c r="K917" s="132" t="s">
        <v>1816</v>
      </c>
      <c r="L917" s="132">
        <v>1752</v>
      </c>
      <c r="M917" s="132" t="s">
        <v>1815</v>
      </c>
      <c r="N917" s="132">
        <v>1644</v>
      </c>
      <c r="O917" s="134" t="s">
        <v>1814</v>
      </c>
      <c r="P917" s="134" t="s">
        <v>1813</v>
      </c>
    </row>
    <row r="918" spans="1:16">
      <c r="A918" s="136">
        <v>435073</v>
      </c>
      <c r="B918" s="135" t="s">
        <v>1627</v>
      </c>
      <c r="C918" s="134">
        <v>225</v>
      </c>
      <c r="D918" s="134">
        <v>1281</v>
      </c>
      <c r="E918" s="141">
        <v>1143.21333333333</v>
      </c>
      <c r="F918" s="141">
        <v>10.756180067655499</v>
      </c>
      <c r="G918" s="134">
        <v>872</v>
      </c>
      <c r="H918" s="141">
        <v>68.071818891491006</v>
      </c>
      <c r="I918" s="134">
        <v>728</v>
      </c>
      <c r="J918" s="141">
        <v>56.830601092896202</v>
      </c>
      <c r="K918" s="132" t="s">
        <v>1812</v>
      </c>
      <c r="L918" s="132">
        <v>1272</v>
      </c>
      <c r="M918" s="132" t="s">
        <v>1811</v>
      </c>
      <c r="N918" s="132">
        <v>1284</v>
      </c>
      <c r="O918" s="134" t="s">
        <v>1810</v>
      </c>
      <c r="P918" s="134" t="s">
        <v>1809</v>
      </c>
    </row>
    <row r="919" spans="1:16">
      <c r="A919" s="136">
        <v>435081</v>
      </c>
      <c r="B919" s="135" t="s">
        <v>1647</v>
      </c>
      <c r="C919" s="134">
        <v>222</v>
      </c>
      <c r="D919" s="134">
        <v>633</v>
      </c>
      <c r="E919" s="141">
        <v>617.82432432432404</v>
      </c>
      <c r="F919" s="141">
        <v>2.3974211178002598</v>
      </c>
      <c r="G919" s="134">
        <v>380</v>
      </c>
      <c r="H919" s="141">
        <v>60.031595576619303</v>
      </c>
      <c r="I919" s="134">
        <v>349</v>
      </c>
      <c r="J919" s="141">
        <v>55.134281200631897</v>
      </c>
      <c r="K919" s="132" t="s">
        <v>1808</v>
      </c>
      <c r="L919" s="132">
        <v>843</v>
      </c>
      <c r="M919" s="132" t="s">
        <v>1807</v>
      </c>
      <c r="N919" s="132">
        <v>855</v>
      </c>
      <c r="O919" s="134" t="s">
        <v>1806</v>
      </c>
      <c r="P919" s="134" t="s">
        <v>1805</v>
      </c>
    </row>
    <row r="920" spans="1:16" s="142" customFormat="1" ht="32" customHeight="1">
      <c r="A920" s="146" t="s">
        <v>1804</v>
      </c>
      <c r="B920" s="145" t="s">
        <v>1803</v>
      </c>
      <c r="C920" s="142">
        <v>235</v>
      </c>
      <c r="D920" s="142">
        <v>906</v>
      </c>
      <c r="E920" s="144">
        <v>834.39574468085095</v>
      </c>
      <c r="F920" s="144">
        <v>7.9033394391996596</v>
      </c>
      <c r="G920" s="142">
        <v>659</v>
      </c>
      <c r="H920" s="144">
        <v>72.737306843267106</v>
      </c>
      <c r="I920" s="142">
        <v>556</v>
      </c>
      <c r="J920" s="144">
        <v>61.368653421633603</v>
      </c>
      <c r="K920" s="143" t="s">
        <v>1802</v>
      </c>
      <c r="L920" s="143">
        <v>915</v>
      </c>
      <c r="M920" s="143" t="s">
        <v>1801</v>
      </c>
      <c r="N920" s="143">
        <v>912</v>
      </c>
      <c r="O920" s="142" t="s">
        <v>1800</v>
      </c>
      <c r="P920" s="142" t="s">
        <v>1799</v>
      </c>
    </row>
    <row r="921" spans="1:16">
      <c r="A921" s="136">
        <v>435092</v>
      </c>
      <c r="B921" s="135" t="s">
        <v>1652</v>
      </c>
      <c r="C921" s="134">
        <v>221</v>
      </c>
      <c r="D921" s="134">
        <v>507</v>
      </c>
      <c r="E921" s="141">
        <v>494.78280542986403</v>
      </c>
      <c r="F921" s="141">
        <v>2.4097030710326899</v>
      </c>
      <c r="G921" s="134">
        <v>415</v>
      </c>
      <c r="H921" s="141">
        <v>81.854043392504906</v>
      </c>
      <c r="I921" s="134">
        <v>345</v>
      </c>
      <c r="J921" s="141">
        <v>68.047337278106497</v>
      </c>
      <c r="K921" s="132" t="s">
        <v>1798</v>
      </c>
      <c r="L921" s="132">
        <v>561</v>
      </c>
      <c r="M921" s="132" t="s">
        <v>1471</v>
      </c>
      <c r="N921" s="132">
        <v>537</v>
      </c>
      <c r="O921" s="134" t="s">
        <v>1470</v>
      </c>
      <c r="P921" s="134" t="s">
        <v>1469</v>
      </c>
    </row>
    <row r="922" spans="1:16">
      <c r="A922" s="136">
        <v>435093</v>
      </c>
      <c r="B922" s="135" t="s">
        <v>1638</v>
      </c>
      <c r="C922" s="134">
        <v>228</v>
      </c>
      <c r="D922" s="134">
        <v>1683</v>
      </c>
      <c r="E922" s="141">
        <v>1354.25</v>
      </c>
      <c r="F922" s="141">
        <v>19.533571004159199</v>
      </c>
      <c r="G922" s="134">
        <v>1332</v>
      </c>
      <c r="H922" s="141">
        <v>79.144385026737993</v>
      </c>
      <c r="I922" s="134">
        <v>1142</v>
      </c>
      <c r="J922" s="141">
        <v>67.855020796197294</v>
      </c>
      <c r="K922" s="132" t="s">
        <v>1797</v>
      </c>
      <c r="L922" s="132">
        <v>1689</v>
      </c>
      <c r="M922" s="132" t="s">
        <v>1796</v>
      </c>
      <c r="N922" s="132">
        <v>1725</v>
      </c>
      <c r="O922" s="134" t="s">
        <v>1795</v>
      </c>
      <c r="P922" s="134" t="s">
        <v>1794</v>
      </c>
    </row>
    <row r="923" spans="1:16">
      <c r="A923" s="136">
        <v>435095</v>
      </c>
      <c r="B923" s="135" t="s">
        <v>1627</v>
      </c>
      <c r="C923" s="134">
        <v>233</v>
      </c>
      <c r="D923" s="134">
        <v>1587</v>
      </c>
      <c r="E923" s="141">
        <v>1475.5622317596601</v>
      </c>
      <c r="F923" s="141">
        <v>7.0219135627185496</v>
      </c>
      <c r="G923" s="134">
        <v>996</v>
      </c>
      <c r="H923" s="141">
        <v>62.759924385633298</v>
      </c>
      <c r="I923" s="134">
        <v>850</v>
      </c>
      <c r="J923" s="141">
        <v>53.5601764335224</v>
      </c>
      <c r="K923" s="132" t="s">
        <v>1793</v>
      </c>
      <c r="L923" s="132">
        <v>1635</v>
      </c>
      <c r="M923" s="132" t="s">
        <v>1792</v>
      </c>
      <c r="N923" s="132">
        <v>1044</v>
      </c>
      <c r="O923" s="134" t="s">
        <v>1791</v>
      </c>
      <c r="P923" s="134" t="s">
        <v>1790</v>
      </c>
    </row>
    <row r="924" spans="1:16">
      <c r="A924" s="136">
        <v>435100</v>
      </c>
      <c r="B924" s="135" t="s">
        <v>1647</v>
      </c>
      <c r="C924" s="134">
        <v>227</v>
      </c>
      <c r="D924" s="134">
        <v>648</v>
      </c>
      <c r="E924" s="141">
        <v>602.48458149779697</v>
      </c>
      <c r="F924" s="141">
        <v>7.0239843367596704</v>
      </c>
      <c r="G924" s="134">
        <v>471</v>
      </c>
      <c r="H924" s="141">
        <v>72.685185185185205</v>
      </c>
      <c r="I924" s="134">
        <v>406</v>
      </c>
      <c r="J924" s="141">
        <v>62.654320987654302</v>
      </c>
      <c r="K924" s="132" t="s">
        <v>1789</v>
      </c>
      <c r="L924" s="132">
        <v>1335</v>
      </c>
      <c r="M924" s="132" t="s">
        <v>1788</v>
      </c>
      <c r="N924" s="132">
        <v>1320</v>
      </c>
      <c r="O924" s="134" t="s">
        <v>1787</v>
      </c>
      <c r="P924" s="134" t="s">
        <v>1786</v>
      </c>
    </row>
    <row r="925" spans="1:16">
      <c r="A925" s="136">
        <v>435101</v>
      </c>
      <c r="B925" s="135" t="s">
        <v>1647</v>
      </c>
      <c r="C925" s="134">
        <v>219</v>
      </c>
      <c r="D925" s="134">
        <v>828</v>
      </c>
      <c r="E925" s="141">
        <v>695.02739726027403</v>
      </c>
      <c r="F925" s="141">
        <v>16.059493084507999</v>
      </c>
      <c r="G925" s="134">
        <v>640</v>
      </c>
      <c r="H925" s="141">
        <v>77.294685990338195</v>
      </c>
      <c r="I925" s="134">
        <v>525</v>
      </c>
      <c r="J925" s="141">
        <v>63.405797101449302</v>
      </c>
      <c r="K925" s="132" t="s">
        <v>1785</v>
      </c>
      <c r="L925" s="132">
        <v>948</v>
      </c>
      <c r="M925" s="132" t="s">
        <v>1784</v>
      </c>
      <c r="N925" s="132">
        <v>954</v>
      </c>
      <c r="O925" s="134" t="s">
        <v>1783</v>
      </c>
      <c r="P925" s="134" t="s">
        <v>1782</v>
      </c>
    </row>
    <row r="926" spans="1:16">
      <c r="A926" s="136">
        <v>435108</v>
      </c>
      <c r="B926" s="135" t="s">
        <v>1638</v>
      </c>
      <c r="C926" s="134">
        <v>236</v>
      </c>
      <c r="D926" s="134">
        <v>1026</v>
      </c>
      <c r="E926" s="141">
        <v>927.97881355932202</v>
      </c>
      <c r="F926" s="141">
        <v>9.5537218753097406</v>
      </c>
      <c r="G926" s="134">
        <v>807</v>
      </c>
      <c r="H926" s="141">
        <v>78.654970760233894</v>
      </c>
      <c r="I926" s="134">
        <v>695</v>
      </c>
      <c r="J926" s="141">
        <v>67.738791423001999</v>
      </c>
      <c r="K926" s="132" t="s">
        <v>1781</v>
      </c>
      <c r="L926" s="132">
        <v>1254</v>
      </c>
      <c r="M926" s="132" t="s">
        <v>1780</v>
      </c>
      <c r="N926" s="132">
        <v>1176</v>
      </c>
      <c r="O926" s="134" t="s">
        <v>1779</v>
      </c>
      <c r="P926" s="134" t="s">
        <v>1778</v>
      </c>
    </row>
    <row r="927" spans="1:16">
      <c r="A927" s="136">
        <v>435118</v>
      </c>
      <c r="B927" s="135" t="s">
        <v>1638</v>
      </c>
      <c r="C927" s="134">
        <v>231</v>
      </c>
      <c r="D927" s="134">
        <v>873</v>
      </c>
      <c r="E927" s="141">
        <v>849.12987012987003</v>
      </c>
      <c r="F927" s="141">
        <v>2.73426458993469</v>
      </c>
      <c r="G927" s="134">
        <v>607</v>
      </c>
      <c r="H927" s="141">
        <v>69.530355097365401</v>
      </c>
      <c r="I927" s="134">
        <v>514</v>
      </c>
      <c r="J927" s="141">
        <v>58.877434135166098</v>
      </c>
      <c r="K927" s="132" t="s">
        <v>1777</v>
      </c>
      <c r="L927" s="132">
        <v>876</v>
      </c>
      <c r="M927" s="132" t="s">
        <v>1776</v>
      </c>
      <c r="N927" s="132">
        <v>3804</v>
      </c>
      <c r="O927" s="134" t="s">
        <v>1775</v>
      </c>
      <c r="P927" s="134" t="s">
        <v>1774</v>
      </c>
    </row>
    <row r="928" spans="1:16">
      <c r="A928" s="136">
        <v>435119</v>
      </c>
      <c r="B928" s="135" t="s">
        <v>1638</v>
      </c>
      <c r="C928" s="134">
        <v>223</v>
      </c>
      <c r="D928" s="134">
        <v>1185</v>
      </c>
      <c r="E928" s="141">
        <v>1032.9820627802701</v>
      </c>
      <c r="F928" s="141">
        <v>12.8285179088381</v>
      </c>
      <c r="G928" s="134">
        <v>928</v>
      </c>
      <c r="H928" s="141">
        <v>78.312236286919799</v>
      </c>
      <c r="I928" s="134">
        <v>801</v>
      </c>
      <c r="J928" s="141">
        <v>67.5949367088608</v>
      </c>
      <c r="K928" s="132" t="s">
        <v>1773</v>
      </c>
      <c r="L928" s="132">
        <v>1185</v>
      </c>
      <c r="M928" s="132" t="s">
        <v>1772</v>
      </c>
      <c r="N928" s="132">
        <v>1242</v>
      </c>
      <c r="O928" s="134" t="s">
        <v>1771</v>
      </c>
      <c r="P928" s="134" t="s">
        <v>1770</v>
      </c>
    </row>
    <row r="929" spans="1:16">
      <c r="A929" s="136">
        <v>435125</v>
      </c>
      <c r="B929" s="135" t="s">
        <v>1652</v>
      </c>
      <c r="C929" s="134">
        <v>190</v>
      </c>
      <c r="D929" s="134">
        <v>468</v>
      </c>
      <c r="E929" s="141">
        <v>440.936842105263</v>
      </c>
      <c r="F929" s="141">
        <v>5.7827260458839396</v>
      </c>
      <c r="G929" s="134">
        <v>359</v>
      </c>
      <c r="H929" s="141">
        <v>76.709401709401703</v>
      </c>
      <c r="I929" s="134">
        <v>311</v>
      </c>
      <c r="J929" s="141">
        <v>66.452991452991498</v>
      </c>
      <c r="K929" s="132" t="s">
        <v>1769</v>
      </c>
      <c r="L929" s="132">
        <v>573</v>
      </c>
      <c r="M929" s="132" t="s">
        <v>1768</v>
      </c>
      <c r="N929" s="132">
        <v>627</v>
      </c>
      <c r="O929" s="134" t="s">
        <v>1767</v>
      </c>
      <c r="P929" s="134" t="s">
        <v>1766</v>
      </c>
    </row>
    <row r="930" spans="1:16">
      <c r="A930" s="136">
        <v>435139</v>
      </c>
      <c r="B930" s="135" t="s">
        <v>1652</v>
      </c>
      <c r="C930" s="134">
        <v>188</v>
      </c>
      <c r="D930" s="134">
        <v>1050</v>
      </c>
      <c r="E930" s="141">
        <v>891.063829787234</v>
      </c>
      <c r="F930" s="141">
        <v>15.1367781155015</v>
      </c>
      <c r="G930" s="134">
        <v>825</v>
      </c>
      <c r="H930" s="141">
        <v>78.571428571428598</v>
      </c>
      <c r="I930" s="134">
        <v>737</v>
      </c>
      <c r="J930" s="141">
        <v>70.190476190476204</v>
      </c>
      <c r="K930" s="132" t="s">
        <v>1765</v>
      </c>
      <c r="L930" s="132">
        <v>1113</v>
      </c>
      <c r="M930" s="132" t="s">
        <v>1764</v>
      </c>
      <c r="N930" s="132">
        <v>1116</v>
      </c>
      <c r="O930" s="134" t="s">
        <v>1763</v>
      </c>
      <c r="P930" s="134" t="s">
        <v>1762</v>
      </c>
    </row>
    <row r="931" spans="1:16">
      <c r="A931" s="136">
        <v>435142</v>
      </c>
      <c r="B931" s="135" t="s">
        <v>1647</v>
      </c>
      <c r="C931" s="134">
        <v>212</v>
      </c>
      <c r="D931" s="134">
        <v>936</v>
      </c>
      <c r="E931" s="141">
        <v>797.98584905660402</v>
      </c>
      <c r="F931" s="141">
        <v>14.745101596516699</v>
      </c>
      <c r="G931" s="134">
        <v>748</v>
      </c>
      <c r="H931" s="141">
        <v>79.914529914529894</v>
      </c>
      <c r="I931" s="134">
        <v>641</v>
      </c>
      <c r="J931" s="141">
        <v>68.482905982906004</v>
      </c>
      <c r="K931" s="132" t="s">
        <v>1761</v>
      </c>
      <c r="L931" s="132">
        <v>1002</v>
      </c>
      <c r="M931" s="132" t="s">
        <v>1760</v>
      </c>
      <c r="N931" s="132">
        <v>1068</v>
      </c>
      <c r="O931" s="134" t="s">
        <v>1759</v>
      </c>
      <c r="P931" s="134" t="s">
        <v>1758</v>
      </c>
    </row>
    <row r="932" spans="1:16">
      <c r="A932" s="136">
        <v>435146</v>
      </c>
      <c r="B932" s="135" t="s">
        <v>1652</v>
      </c>
      <c r="C932" s="134">
        <v>222</v>
      </c>
      <c r="D932" s="134">
        <v>582</v>
      </c>
      <c r="E932" s="141">
        <v>566.70270270270305</v>
      </c>
      <c r="F932" s="141">
        <v>2.62840159747376</v>
      </c>
      <c r="G932" s="134">
        <v>407</v>
      </c>
      <c r="H932" s="141">
        <v>69.931271477663202</v>
      </c>
      <c r="I932" s="134">
        <v>346</v>
      </c>
      <c r="J932" s="141">
        <v>59.450171821305801</v>
      </c>
      <c r="K932" s="132" t="s">
        <v>1757</v>
      </c>
      <c r="L932" s="132">
        <v>879</v>
      </c>
      <c r="M932" s="132" t="s">
        <v>1756</v>
      </c>
      <c r="N932" s="132">
        <v>927</v>
      </c>
      <c r="O932" s="134" t="s">
        <v>1755</v>
      </c>
      <c r="P932" s="134" t="s">
        <v>1754</v>
      </c>
    </row>
    <row r="933" spans="1:16">
      <c r="A933" s="136">
        <v>435154</v>
      </c>
      <c r="B933" s="135" t="s">
        <v>1627</v>
      </c>
      <c r="C933" s="134">
        <v>230</v>
      </c>
      <c r="D933" s="134">
        <v>1374</v>
      </c>
      <c r="E933" s="141">
        <v>1293.05217391304</v>
      </c>
      <c r="F933" s="141">
        <v>5.8913992785266798</v>
      </c>
      <c r="G933" s="134">
        <v>947</v>
      </c>
      <c r="H933" s="141">
        <v>68.922852983988406</v>
      </c>
      <c r="I933" s="134">
        <v>804</v>
      </c>
      <c r="J933" s="141">
        <v>58.515283842794801</v>
      </c>
      <c r="K933" s="132" t="s">
        <v>1753</v>
      </c>
      <c r="L933" s="132">
        <v>1371</v>
      </c>
      <c r="M933" s="132" t="s">
        <v>1752</v>
      </c>
      <c r="N933" s="132">
        <v>1386</v>
      </c>
      <c r="O933" s="134" t="s">
        <v>1751</v>
      </c>
      <c r="P933" s="134" t="s">
        <v>1750</v>
      </c>
    </row>
    <row r="934" spans="1:16">
      <c r="A934" s="136">
        <v>435157</v>
      </c>
      <c r="B934" s="135" t="s">
        <v>1652</v>
      </c>
      <c r="C934" s="134">
        <v>191</v>
      </c>
      <c r="D934" s="134">
        <v>483</v>
      </c>
      <c r="E934" s="141">
        <v>372.25130890052401</v>
      </c>
      <c r="F934" s="141">
        <v>22.929335631361599</v>
      </c>
      <c r="G934" s="134">
        <v>379</v>
      </c>
      <c r="H934" s="141">
        <v>78.467908902691505</v>
      </c>
      <c r="I934" s="134">
        <v>326</v>
      </c>
      <c r="J934" s="141">
        <v>67.494824016563101</v>
      </c>
      <c r="K934" s="132" t="s">
        <v>1749</v>
      </c>
      <c r="L934" s="132">
        <v>525</v>
      </c>
      <c r="M934" s="132" t="s">
        <v>1748</v>
      </c>
      <c r="N934" s="132">
        <v>441</v>
      </c>
      <c r="O934" s="134" t="s">
        <v>1747</v>
      </c>
      <c r="P934" s="134" t="s">
        <v>1746</v>
      </c>
    </row>
    <row r="935" spans="1:16">
      <c r="A935" s="136">
        <v>435159</v>
      </c>
      <c r="B935" s="135" t="s">
        <v>1652</v>
      </c>
      <c r="C935" s="134">
        <v>226</v>
      </c>
      <c r="D935" s="134">
        <v>492</v>
      </c>
      <c r="E935" s="141">
        <v>484.02212389380497</v>
      </c>
      <c r="F935" s="141">
        <v>1.6215195337794099</v>
      </c>
      <c r="G935" s="134">
        <v>284</v>
      </c>
      <c r="H935" s="141">
        <v>57.723577235772403</v>
      </c>
      <c r="I935" s="134">
        <v>247</v>
      </c>
      <c r="J935" s="141">
        <v>50.203252032520297</v>
      </c>
      <c r="K935" s="132" t="s">
        <v>1745</v>
      </c>
      <c r="L935" s="132">
        <v>603</v>
      </c>
      <c r="M935" s="132" t="s">
        <v>1744</v>
      </c>
      <c r="N935" s="132">
        <v>597</v>
      </c>
      <c r="O935" s="134" t="s">
        <v>1743</v>
      </c>
      <c r="P935" s="134" t="s">
        <v>1742</v>
      </c>
    </row>
    <row r="936" spans="1:16">
      <c r="A936" s="136">
        <v>435168</v>
      </c>
      <c r="B936" s="135" t="s">
        <v>1647</v>
      </c>
      <c r="C936" s="134">
        <v>233</v>
      </c>
      <c r="D936" s="134">
        <v>1194</v>
      </c>
      <c r="E936" s="141">
        <v>980.13733905579397</v>
      </c>
      <c r="F936" s="141">
        <v>17.9114456402183</v>
      </c>
      <c r="G936" s="134">
        <v>889</v>
      </c>
      <c r="H936" s="141">
        <v>74.455611390284801</v>
      </c>
      <c r="I936" s="134">
        <v>781</v>
      </c>
      <c r="J936" s="141">
        <v>65.410385259631497</v>
      </c>
      <c r="K936" s="132" t="s">
        <v>1741</v>
      </c>
      <c r="L936" s="132">
        <v>1110</v>
      </c>
      <c r="M936" s="132" t="s">
        <v>1740</v>
      </c>
      <c r="N936" s="132">
        <v>1377</v>
      </c>
      <c r="O936" s="134" t="s">
        <v>1739</v>
      </c>
      <c r="P936" s="134" t="s">
        <v>1738</v>
      </c>
    </row>
    <row r="937" spans="1:16">
      <c r="A937" s="136">
        <v>435176</v>
      </c>
      <c r="B937" s="135" t="s">
        <v>1647</v>
      </c>
      <c r="C937" s="134">
        <v>220</v>
      </c>
      <c r="D937" s="134">
        <v>882</v>
      </c>
      <c r="E937" s="141">
        <v>726.83181818181799</v>
      </c>
      <c r="F937" s="141">
        <v>17.592764378478702</v>
      </c>
      <c r="G937" s="134">
        <v>743</v>
      </c>
      <c r="H937" s="141">
        <v>84.2403628117914</v>
      </c>
      <c r="I937" s="134">
        <v>657</v>
      </c>
      <c r="J937" s="141">
        <v>74.489795918367307</v>
      </c>
      <c r="K937" s="132" t="s">
        <v>1737</v>
      </c>
      <c r="L937" s="132">
        <v>891</v>
      </c>
      <c r="M937" s="132" t="s">
        <v>1736</v>
      </c>
      <c r="N937" s="132">
        <v>768</v>
      </c>
      <c r="O937" s="134" t="s">
        <v>1735</v>
      </c>
      <c r="P937" s="134" t="s">
        <v>1734</v>
      </c>
    </row>
    <row r="938" spans="1:16" s="142" customFormat="1" ht="34" customHeight="1">
      <c r="A938" s="146" t="s">
        <v>1733</v>
      </c>
      <c r="B938" s="145" t="s">
        <v>1732</v>
      </c>
      <c r="C938" s="142">
        <v>224</v>
      </c>
      <c r="D938" s="142">
        <v>1110</v>
      </c>
      <c r="E938" s="144">
        <v>1037.0357142857099</v>
      </c>
      <c r="F938" s="144">
        <v>6.5733590733590699</v>
      </c>
      <c r="G938" s="142">
        <v>727</v>
      </c>
      <c r="H938" s="144">
        <v>65.495495495495504</v>
      </c>
      <c r="I938" s="142">
        <v>623</v>
      </c>
      <c r="J938" s="144">
        <v>56.126126126126103</v>
      </c>
      <c r="K938" s="143" t="s">
        <v>1731</v>
      </c>
      <c r="L938" s="143">
        <v>1146</v>
      </c>
      <c r="M938" s="143" t="s">
        <v>1730</v>
      </c>
      <c r="N938" s="143">
        <v>1218</v>
      </c>
      <c r="O938" s="142" t="s">
        <v>1729</v>
      </c>
      <c r="P938" s="142" t="s">
        <v>1728</v>
      </c>
    </row>
    <row r="939" spans="1:16">
      <c r="A939" s="136">
        <v>435195</v>
      </c>
      <c r="B939" s="135" t="s">
        <v>1627</v>
      </c>
      <c r="C939" s="134">
        <v>231</v>
      </c>
      <c r="D939" s="134">
        <v>1740</v>
      </c>
      <c r="E939" s="141">
        <v>1633.37662337662</v>
      </c>
      <c r="F939" s="141">
        <v>6.1277802657112996</v>
      </c>
      <c r="G939" s="134">
        <v>1009</v>
      </c>
      <c r="H939" s="141">
        <v>57.988505747126403</v>
      </c>
      <c r="I939" s="134">
        <v>855</v>
      </c>
      <c r="J939" s="141">
        <v>49.137931034482797</v>
      </c>
      <c r="K939" s="132" t="s">
        <v>1727</v>
      </c>
      <c r="L939" s="132">
        <v>1677</v>
      </c>
      <c r="M939" s="132" t="s">
        <v>1726</v>
      </c>
      <c r="N939" s="132">
        <v>1767</v>
      </c>
      <c r="O939" s="134" t="s">
        <v>1725</v>
      </c>
      <c r="P939" s="134" t="s">
        <v>1724</v>
      </c>
    </row>
    <row r="940" spans="1:16">
      <c r="A940" s="136">
        <v>435201</v>
      </c>
      <c r="B940" s="135" t="s">
        <v>1652</v>
      </c>
      <c r="C940" s="134">
        <v>207</v>
      </c>
      <c r="D940" s="134">
        <v>387</v>
      </c>
      <c r="E940" s="141">
        <v>356.56521739130397</v>
      </c>
      <c r="F940" s="141">
        <v>7.8642849118076601</v>
      </c>
      <c r="G940" s="134">
        <v>284</v>
      </c>
      <c r="H940" s="141">
        <v>73.385012919896596</v>
      </c>
      <c r="I940" s="134">
        <v>225</v>
      </c>
      <c r="J940" s="141">
        <v>58.139534883720899</v>
      </c>
      <c r="K940" s="132" t="s">
        <v>1723</v>
      </c>
      <c r="L940" s="132">
        <v>843</v>
      </c>
      <c r="M940" s="132" t="s">
        <v>1722</v>
      </c>
      <c r="N940" s="132">
        <v>903</v>
      </c>
      <c r="O940" s="134" t="s">
        <v>1721</v>
      </c>
      <c r="P940" s="134" t="s">
        <v>1720</v>
      </c>
    </row>
    <row r="941" spans="1:16">
      <c r="A941" s="136">
        <v>435208</v>
      </c>
      <c r="B941" s="135" t="s">
        <v>1652</v>
      </c>
      <c r="C941" s="134">
        <v>232</v>
      </c>
      <c r="D941" s="134">
        <v>342</v>
      </c>
      <c r="E941" s="141">
        <v>331.29310344827599</v>
      </c>
      <c r="F941" s="141">
        <v>3.13067150635209</v>
      </c>
      <c r="G941" s="134">
        <v>259</v>
      </c>
      <c r="H941" s="141">
        <v>75.730994152046804</v>
      </c>
      <c r="I941" s="134">
        <v>223</v>
      </c>
      <c r="J941" s="141">
        <v>65.204678362573105</v>
      </c>
      <c r="K941" s="132" t="s">
        <v>1719</v>
      </c>
      <c r="L941" s="132">
        <v>1374</v>
      </c>
      <c r="M941" s="132" t="s">
        <v>1718</v>
      </c>
      <c r="N941" s="132">
        <v>1359</v>
      </c>
      <c r="O941" s="134" t="s">
        <v>1717</v>
      </c>
      <c r="P941" s="134" t="s">
        <v>1716</v>
      </c>
    </row>
    <row r="942" spans="1:16">
      <c r="A942" s="136">
        <v>435209</v>
      </c>
      <c r="B942" s="135" t="s">
        <v>1647</v>
      </c>
      <c r="C942" s="134">
        <v>230</v>
      </c>
      <c r="D942" s="134">
        <v>870</v>
      </c>
      <c r="E942" s="141">
        <v>791.66086956521701</v>
      </c>
      <c r="F942" s="141">
        <v>9.0044977511244397</v>
      </c>
      <c r="G942" s="134">
        <v>551</v>
      </c>
      <c r="H942" s="141">
        <v>63.3333333333333</v>
      </c>
      <c r="I942" s="134">
        <v>467</v>
      </c>
      <c r="J942" s="141">
        <v>53.678160919540197</v>
      </c>
      <c r="K942" s="132" t="s">
        <v>1715</v>
      </c>
      <c r="L942" s="132">
        <v>897</v>
      </c>
      <c r="M942" s="132" t="s">
        <v>1714</v>
      </c>
      <c r="N942" s="132">
        <v>918</v>
      </c>
      <c r="O942" s="134" t="s">
        <v>1713</v>
      </c>
      <c r="P942" s="134" t="s">
        <v>1712</v>
      </c>
    </row>
    <row r="943" spans="1:16">
      <c r="A943" s="136">
        <v>435215</v>
      </c>
      <c r="B943" s="135" t="s">
        <v>1638</v>
      </c>
      <c r="C943" s="134">
        <v>211</v>
      </c>
      <c r="D943" s="134">
        <v>1089</v>
      </c>
      <c r="E943" s="141">
        <v>941.60189573459695</v>
      </c>
      <c r="F943" s="141">
        <v>13.5351794550416</v>
      </c>
      <c r="G943" s="134">
        <v>764</v>
      </c>
      <c r="H943" s="141">
        <v>70.156106519742906</v>
      </c>
      <c r="I943" s="134">
        <v>655</v>
      </c>
      <c r="J943" s="141">
        <v>60.146923783287399</v>
      </c>
      <c r="K943" s="132" t="s">
        <v>1711</v>
      </c>
      <c r="L943" s="132">
        <v>1077</v>
      </c>
      <c r="M943" s="132" t="s">
        <v>1710</v>
      </c>
      <c r="N943" s="132">
        <v>1089</v>
      </c>
      <c r="O943" s="134" t="s">
        <v>1709</v>
      </c>
      <c r="P943" s="134" t="s">
        <v>1708</v>
      </c>
    </row>
    <row r="944" spans="1:16">
      <c r="A944" s="136">
        <v>435231</v>
      </c>
      <c r="B944" s="135" t="s">
        <v>1652</v>
      </c>
      <c r="C944" s="134">
        <v>210</v>
      </c>
      <c r="D944" s="134">
        <v>492</v>
      </c>
      <c r="E944" s="141">
        <v>473.52857142857101</v>
      </c>
      <c r="F944" s="141">
        <v>3.75435540069686</v>
      </c>
      <c r="G944" s="134">
        <v>418</v>
      </c>
      <c r="H944" s="141">
        <v>84.959349593495901</v>
      </c>
      <c r="I944" s="134">
        <v>347</v>
      </c>
      <c r="J944" s="141">
        <v>70.528455284552805</v>
      </c>
      <c r="K944" s="132" t="s">
        <v>1707</v>
      </c>
      <c r="L944" s="132">
        <v>657</v>
      </c>
      <c r="M944" s="132" t="s">
        <v>1706</v>
      </c>
      <c r="N944" s="132">
        <v>636</v>
      </c>
      <c r="O944" s="134" t="s">
        <v>1705</v>
      </c>
      <c r="P944" s="134" t="s">
        <v>1704</v>
      </c>
    </row>
    <row r="945" spans="1:16">
      <c r="A945" s="136">
        <v>435235</v>
      </c>
      <c r="B945" s="135" t="s">
        <v>1627</v>
      </c>
      <c r="C945" s="134">
        <v>231</v>
      </c>
      <c r="D945" s="134">
        <v>1041</v>
      </c>
      <c r="E945" s="141">
        <v>1008.87012987013</v>
      </c>
      <c r="F945" s="141">
        <v>3.0864428558953101</v>
      </c>
      <c r="G945" s="134">
        <v>716</v>
      </c>
      <c r="H945" s="141">
        <v>68.780019212295898</v>
      </c>
      <c r="I945" s="134">
        <v>623</v>
      </c>
      <c r="J945" s="141">
        <v>59.846301633045201</v>
      </c>
      <c r="K945" s="132" t="s">
        <v>1703</v>
      </c>
      <c r="L945" s="132">
        <v>1068</v>
      </c>
      <c r="M945" s="132" t="s">
        <v>1702</v>
      </c>
      <c r="N945" s="132">
        <v>1068</v>
      </c>
      <c r="O945" s="134" t="s">
        <v>1701</v>
      </c>
      <c r="P945" s="134" t="s">
        <v>1700</v>
      </c>
    </row>
    <row r="946" spans="1:16">
      <c r="A946" s="136">
        <v>435242</v>
      </c>
      <c r="B946" s="135" t="s">
        <v>1647</v>
      </c>
      <c r="C946" s="134">
        <v>234</v>
      </c>
      <c r="D946" s="134">
        <v>1074</v>
      </c>
      <c r="E946" s="141">
        <v>917.87179487179503</v>
      </c>
      <c r="F946" s="141">
        <v>14.5370768275796</v>
      </c>
      <c r="G946" s="134">
        <v>802</v>
      </c>
      <c r="H946" s="141">
        <v>74.674115456238397</v>
      </c>
      <c r="I946" s="134">
        <v>709</v>
      </c>
      <c r="J946" s="141">
        <v>66.014897579143394</v>
      </c>
      <c r="K946" s="132" t="s">
        <v>1699</v>
      </c>
      <c r="L946" s="132">
        <v>1770</v>
      </c>
      <c r="M946" s="132" t="s">
        <v>1698</v>
      </c>
      <c r="N946" s="132">
        <v>1401</v>
      </c>
      <c r="O946" s="134" t="s">
        <v>1697</v>
      </c>
      <c r="P946" s="134" t="s">
        <v>1696</v>
      </c>
    </row>
    <row r="947" spans="1:16">
      <c r="A947" s="136">
        <v>435245</v>
      </c>
      <c r="B947" s="135" t="s">
        <v>1647</v>
      </c>
      <c r="C947" s="134">
        <v>226</v>
      </c>
      <c r="D947" s="134">
        <v>1458</v>
      </c>
      <c r="E947" s="141">
        <v>1066.77433628319</v>
      </c>
      <c r="F947" s="141">
        <v>26.8330359202204</v>
      </c>
      <c r="G947" s="134">
        <v>1212</v>
      </c>
      <c r="H947" s="141">
        <v>83.127572016460903</v>
      </c>
      <c r="I947" s="134">
        <v>985</v>
      </c>
      <c r="J947" s="141">
        <v>67.558299039780493</v>
      </c>
      <c r="K947" s="132" t="s">
        <v>1695</v>
      </c>
      <c r="L947" s="132">
        <v>1842</v>
      </c>
      <c r="M947" s="132" t="s">
        <v>1694</v>
      </c>
      <c r="N947" s="132">
        <v>1896</v>
      </c>
      <c r="O947" s="134" t="s">
        <v>1693</v>
      </c>
      <c r="P947" s="134" t="s">
        <v>1692</v>
      </c>
    </row>
    <row r="948" spans="1:16">
      <c r="A948" s="136">
        <v>435251</v>
      </c>
      <c r="B948" s="135" t="s">
        <v>1627</v>
      </c>
      <c r="C948" s="134">
        <v>228</v>
      </c>
      <c r="D948" s="134">
        <v>1857</v>
      </c>
      <c r="E948" s="141">
        <v>1647.09210526316</v>
      </c>
      <c r="F948" s="141">
        <v>11.303602301391599</v>
      </c>
      <c r="G948" s="134">
        <v>1060</v>
      </c>
      <c r="H948" s="141">
        <v>57.081313947226697</v>
      </c>
      <c r="I948" s="134">
        <v>925</v>
      </c>
      <c r="J948" s="141">
        <v>49.811523963381802</v>
      </c>
      <c r="K948" s="132" t="s">
        <v>1691</v>
      </c>
      <c r="L948" s="132">
        <v>2004</v>
      </c>
      <c r="M948" s="132" t="s">
        <v>1690</v>
      </c>
      <c r="N948" s="132">
        <v>2001</v>
      </c>
      <c r="O948" s="134" t="s">
        <v>1689</v>
      </c>
      <c r="P948" s="134" t="s">
        <v>1688</v>
      </c>
    </row>
    <row r="949" spans="1:16">
      <c r="A949" s="136">
        <v>435257</v>
      </c>
      <c r="B949" s="135" t="s">
        <v>1647</v>
      </c>
      <c r="C949" s="134">
        <v>209</v>
      </c>
      <c r="D949" s="134">
        <v>966</v>
      </c>
      <c r="E949" s="141">
        <v>816.88995215311002</v>
      </c>
      <c r="F949" s="141">
        <v>15.435822758477199</v>
      </c>
      <c r="G949" s="134">
        <v>670</v>
      </c>
      <c r="H949" s="141">
        <v>69.358178053830201</v>
      </c>
      <c r="I949" s="134">
        <v>584</v>
      </c>
      <c r="J949" s="141">
        <v>60.455486542443097</v>
      </c>
      <c r="K949" s="132" t="s">
        <v>1687</v>
      </c>
      <c r="L949" s="132">
        <v>1008</v>
      </c>
      <c r="M949" s="132" t="s">
        <v>1686</v>
      </c>
      <c r="N949" s="132">
        <v>993</v>
      </c>
      <c r="O949" s="134" t="s">
        <v>1685</v>
      </c>
      <c r="P949" s="134" t="s">
        <v>1684</v>
      </c>
    </row>
    <row r="950" spans="1:16">
      <c r="A950" s="136">
        <v>435266</v>
      </c>
      <c r="B950" s="135" t="s">
        <v>1652</v>
      </c>
      <c r="C950" s="134">
        <v>216</v>
      </c>
      <c r="D950" s="134">
        <v>510</v>
      </c>
      <c r="E950" s="141">
        <v>501.097222222222</v>
      </c>
      <c r="F950" s="141">
        <v>1.74564270152505</v>
      </c>
      <c r="G950" s="134">
        <v>431</v>
      </c>
      <c r="H950" s="141">
        <v>84.509803921568604</v>
      </c>
      <c r="I950" s="134">
        <v>390</v>
      </c>
      <c r="J950" s="141">
        <v>76.470588235294102</v>
      </c>
      <c r="K950" s="132" t="s">
        <v>1683</v>
      </c>
      <c r="L950" s="132">
        <v>513</v>
      </c>
      <c r="M950" s="132" t="s">
        <v>1682</v>
      </c>
      <c r="N950" s="132">
        <v>504</v>
      </c>
      <c r="O950" s="134" t="s">
        <v>1681</v>
      </c>
      <c r="P950" s="134" t="s">
        <v>1680</v>
      </c>
    </row>
    <row r="951" spans="1:16">
      <c r="A951" s="136">
        <v>435267</v>
      </c>
      <c r="B951" s="135" t="s">
        <v>1647</v>
      </c>
      <c r="C951" s="134">
        <v>218</v>
      </c>
      <c r="D951" s="134">
        <v>972</v>
      </c>
      <c r="E951" s="141">
        <v>833.24311926605503</v>
      </c>
      <c r="F951" s="141">
        <v>14.275399252463499</v>
      </c>
      <c r="G951" s="134">
        <v>592</v>
      </c>
      <c r="H951" s="141">
        <v>60.905349794238703</v>
      </c>
      <c r="I951" s="134">
        <v>517</v>
      </c>
      <c r="J951" s="141">
        <v>53.189300411522602</v>
      </c>
      <c r="K951" s="132" t="s">
        <v>1679</v>
      </c>
      <c r="L951" s="132">
        <v>1491</v>
      </c>
      <c r="M951" s="132" t="s">
        <v>1678</v>
      </c>
      <c r="N951" s="132">
        <v>1449</v>
      </c>
      <c r="O951" s="134" t="s">
        <v>1677</v>
      </c>
      <c r="P951" s="134" t="s">
        <v>1676</v>
      </c>
    </row>
    <row r="952" spans="1:16">
      <c r="A952" s="136">
        <v>435275</v>
      </c>
      <c r="B952" s="135" t="s">
        <v>1652</v>
      </c>
      <c r="C952" s="134">
        <v>196</v>
      </c>
      <c r="D952" s="134">
        <v>759</v>
      </c>
      <c r="E952" s="141">
        <v>624.59693877551001</v>
      </c>
      <c r="F952" s="141">
        <v>17.7079132048076</v>
      </c>
      <c r="G952" s="134">
        <v>538</v>
      </c>
      <c r="H952" s="141">
        <v>70.882740447957801</v>
      </c>
      <c r="I952" s="134">
        <v>448</v>
      </c>
      <c r="J952" s="141">
        <v>59.0250329380764</v>
      </c>
      <c r="K952" s="132" t="s">
        <v>1675</v>
      </c>
      <c r="L952" s="132">
        <v>990</v>
      </c>
      <c r="M952" s="132" t="s">
        <v>1674</v>
      </c>
      <c r="N952" s="132">
        <v>981</v>
      </c>
      <c r="O952" s="134" t="s">
        <v>1673</v>
      </c>
      <c r="P952" s="134" t="s">
        <v>1672</v>
      </c>
    </row>
    <row r="953" spans="1:16">
      <c r="A953" s="136">
        <v>435281</v>
      </c>
      <c r="B953" s="135" t="s">
        <v>1627</v>
      </c>
      <c r="C953" s="134">
        <v>223</v>
      </c>
      <c r="D953" s="134">
        <v>1179</v>
      </c>
      <c r="E953" s="141">
        <v>1136.3542600896899</v>
      </c>
      <c r="F953" s="141">
        <v>3.6171111035041501</v>
      </c>
      <c r="G953" s="134">
        <v>795</v>
      </c>
      <c r="H953" s="141">
        <v>67.4300254452926</v>
      </c>
      <c r="I953" s="134">
        <v>687</v>
      </c>
      <c r="J953" s="141">
        <v>58.269720101781203</v>
      </c>
      <c r="K953" s="132" t="s">
        <v>1671</v>
      </c>
      <c r="L953" s="132">
        <v>1314</v>
      </c>
      <c r="M953" s="132" t="s">
        <v>1670</v>
      </c>
      <c r="N953" s="132">
        <v>1206</v>
      </c>
      <c r="O953" s="134" t="s">
        <v>1669</v>
      </c>
      <c r="P953" s="134" t="s">
        <v>1668</v>
      </c>
    </row>
    <row r="954" spans="1:16">
      <c r="A954" s="136">
        <v>435286</v>
      </c>
      <c r="B954" s="135" t="s">
        <v>1652</v>
      </c>
      <c r="C954" s="134">
        <v>224</v>
      </c>
      <c r="D954" s="134">
        <v>495</v>
      </c>
      <c r="E954" s="141">
        <v>482.31696428571399</v>
      </c>
      <c r="F954" s="141">
        <v>2.5622294372294401</v>
      </c>
      <c r="G954" s="134">
        <v>305</v>
      </c>
      <c r="H954" s="141">
        <v>61.616161616161598</v>
      </c>
      <c r="I954" s="134">
        <v>213</v>
      </c>
      <c r="J954" s="141">
        <v>43.030303030303003</v>
      </c>
      <c r="K954" s="132" t="s">
        <v>1667</v>
      </c>
      <c r="L954" s="132">
        <v>510</v>
      </c>
      <c r="M954" s="132" t="s">
        <v>1666</v>
      </c>
      <c r="N954" s="132">
        <v>2067</v>
      </c>
      <c r="O954" s="134" t="s">
        <v>1665</v>
      </c>
      <c r="P954" s="134" t="s">
        <v>1664</v>
      </c>
    </row>
    <row r="955" spans="1:16">
      <c r="A955" s="136">
        <v>435288</v>
      </c>
      <c r="B955" s="135" t="s">
        <v>1627</v>
      </c>
      <c r="C955" s="134">
        <v>231</v>
      </c>
      <c r="D955" s="134">
        <v>3201</v>
      </c>
      <c r="E955" s="141">
        <v>2783.5584415584399</v>
      </c>
      <c r="F955" s="141">
        <v>13.040973397112101</v>
      </c>
      <c r="G955" s="134">
        <v>2028</v>
      </c>
      <c r="H955" s="141">
        <v>63.355201499531397</v>
      </c>
      <c r="I955" s="134">
        <v>1535</v>
      </c>
      <c r="J955" s="141">
        <v>47.953764448609803</v>
      </c>
      <c r="K955" s="132" t="s">
        <v>1663</v>
      </c>
      <c r="L955" s="132">
        <v>3171</v>
      </c>
      <c r="M955" s="132" t="s">
        <v>1662</v>
      </c>
      <c r="N955" s="132">
        <v>3171</v>
      </c>
      <c r="O955" s="134" t="s">
        <v>1661</v>
      </c>
      <c r="P955" s="134" t="s">
        <v>1660</v>
      </c>
    </row>
    <row r="956" spans="1:16">
      <c r="A956" s="136">
        <v>435295</v>
      </c>
      <c r="B956" s="135" t="s">
        <v>1652</v>
      </c>
      <c r="C956" s="134">
        <v>199</v>
      </c>
      <c r="D956" s="134">
        <v>318</v>
      </c>
      <c r="E956" s="141">
        <v>317.17085427135697</v>
      </c>
      <c r="F956" s="141">
        <v>0.26073765051673498</v>
      </c>
      <c r="G956" s="134">
        <v>255</v>
      </c>
      <c r="H956" s="141">
        <v>80.188679245282998</v>
      </c>
      <c r="I956" s="134">
        <v>226</v>
      </c>
      <c r="J956" s="141">
        <v>71.069182389937097</v>
      </c>
      <c r="K956" s="132" t="s">
        <v>1659</v>
      </c>
      <c r="L956" s="132">
        <v>321</v>
      </c>
      <c r="M956" s="132" t="s">
        <v>1658</v>
      </c>
      <c r="N956" s="132">
        <v>321</v>
      </c>
      <c r="O956" s="134" t="s">
        <v>1657</v>
      </c>
      <c r="P956" s="134" t="s">
        <v>994</v>
      </c>
    </row>
    <row r="957" spans="1:16">
      <c r="A957" s="136">
        <v>435299</v>
      </c>
      <c r="B957" s="135" t="s">
        <v>1652</v>
      </c>
      <c r="C957" s="134">
        <v>223</v>
      </c>
      <c r="D957" s="134">
        <v>585</v>
      </c>
      <c r="E957" s="141">
        <v>572.11210762331802</v>
      </c>
      <c r="F957" s="141">
        <v>2.2030585259284798</v>
      </c>
      <c r="G957" s="134">
        <v>401</v>
      </c>
      <c r="H957" s="141">
        <v>68.547008547008502</v>
      </c>
      <c r="I957" s="134">
        <v>351</v>
      </c>
      <c r="J957" s="141">
        <v>60</v>
      </c>
      <c r="K957" s="132" t="s">
        <v>1656</v>
      </c>
      <c r="L957" s="132">
        <v>855</v>
      </c>
      <c r="M957" s="132" t="s">
        <v>1655</v>
      </c>
      <c r="N957" s="132">
        <v>831</v>
      </c>
      <c r="O957" s="134" t="s">
        <v>1654</v>
      </c>
      <c r="P957" s="134" t="s">
        <v>1653</v>
      </c>
    </row>
    <row r="958" spans="1:16">
      <c r="A958" s="136">
        <v>435300</v>
      </c>
      <c r="B958" s="135" t="s">
        <v>1652</v>
      </c>
      <c r="C958" s="134">
        <v>168</v>
      </c>
      <c r="D958" s="134">
        <v>1537</v>
      </c>
      <c r="E958" s="141">
        <v>1151.0476190476199</v>
      </c>
      <c r="F958" s="141">
        <v>25.110759983889501</v>
      </c>
      <c r="G958" s="134">
        <v>1122</v>
      </c>
      <c r="H958" s="141">
        <v>72.999349381912793</v>
      </c>
      <c r="I958" s="134">
        <v>948</v>
      </c>
      <c r="J958" s="141">
        <v>61.678594664931701</v>
      </c>
      <c r="K958" s="132" t="s">
        <v>1651</v>
      </c>
      <c r="L958" s="132">
        <v>1854</v>
      </c>
      <c r="M958" s="132" t="s">
        <v>1650</v>
      </c>
      <c r="N958" s="132">
        <v>1731</v>
      </c>
      <c r="O958" s="134" t="s">
        <v>1649</v>
      </c>
      <c r="P958" s="134" t="s">
        <v>1648</v>
      </c>
    </row>
    <row r="959" spans="1:16">
      <c r="A959" s="136">
        <v>435303</v>
      </c>
      <c r="B959" s="135" t="s">
        <v>1647</v>
      </c>
      <c r="C959" s="134">
        <v>222</v>
      </c>
      <c r="D959" s="134">
        <v>885</v>
      </c>
      <c r="E959" s="141">
        <v>786.85135135135101</v>
      </c>
      <c r="F959" s="141">
        <v>11.090242785158001</v>
      </c>
      <c r="G959" s="134">
        <v>601</v>
      </c>
      <c r="H959" s="141">
        <v>67.909604519774007</v>
      </c>
      <c r="I959" s="134">
        <v>514</v>
      </c>
      <c r="J959" s="141">
        <v>58.079096045197701</v>
      </c>
      <c r="K959" s="132" t="s">
        <v>1646</v>
      </c>
      <c r="L959" s="132">
        <v>891</v>
      </c>
      <c r="M959" s="132" t="s">
        <v>1645</v>
      </c>
      <c r="N959" s="132">
        <v>948</v>
      </c>
      <c r="O959" s="134" t="s">
        <v>1644</v>
      </c>
      <c r="P959" s="134" t="s">
        <v>1643</v>
      </c>
    </row>
    <row r="960" spans="1:16">
      <c r="A960" s="136">
        <v>435304</v>
      </c>
      <c r="B960" s="135" t="s">
        <v>1638</v>
      </c>
      <c r="C960" s="134">
        <v>229</v>
      </c>
      <c r="D960" s="134">
        <v>1413</v>
      </c>
      <c r="E960" s="141">
        <v>1236.79912663755</v>
      </c>
      <c r="F960" s="141">
        <v>12.4699839605411</v>
      </c>
      <c r="G960" s="134">
        <v>953</v>
      </c>
      <c r="H960" s="141">
        <v>67.445152158528003</v>
      </c>
      <c r="I960" s="134">
        <v>805</v>
      </c>
      <c r="J960" s="141">
        <v>56.970983722576101</v>
      </c>
      <c r="K960" s="132" t="s">
        <v>1642</v>
      </c>
      <c r="L960" s="132">
        <v>1782</v>
      </c>
      <c r="M960" s="132" t="s">
        <v>1641</v>
      </c>
      <c r="N960" s="132">
        <v>843</v>
      </c>
      <c r="O960" s="134" t="s">
        <v>1640</v>
      </c>
      <c r="P960" s="134" t="s">
        <v>1639</v>
      </c>
    </row>
    <row r="961" spans="1:16">
      <c r="A961" s="136">
        <v>435308</v>
      </c>
      <c r="B961" s="135" t="s">
        <v>1638</v>
      </c>
      <c r="C961" s="134">
        <v>225</v>
      </c>
      <c r="D961" s="134">
        <v>1188</v>
      </c>
      <c r="E961" s="141">
        <v>1027.1199999999999</v>
      </c>
      <c r="F961" s="141">
        <v>13.542087542087501</v>
      </c>
      <c r="G961" s="134">
        <v>1009</v>
      </c>
      <c r="H961" s="141">
        <v>84.932659932659902</v>
      </c>
      <c r="I961" s="134">
        <v>886</v>
      </c>
      <c r="J961" s="141">
        <v>74.579124579124596</v>
      </c>
      <c r="K961" s="132" t="s">
        <v>1637</v>
      </c>
      <c r="L961" s="132">
        <v>1311</v>
      </c>
      <c r="M961" s="132" t="s">
        <v>1636</v>
      </c>
      <c r="N961" s="132">
        <v>1332</v>
      </c>
      <c r="O961" s="134" t="s">
        <v>1635</v>
      </c>
      <c r="P961" s="134" t="s">
        <v>1634</v>
      </c>
    </row>
    <row r="962" spans="1:16" s="142" customFormat="1" ht="32" customHeight="1">
      <c r="A962" s="146" t="s">
        <v>1633</v>
      </c>
      <c r="B962" s="145" t="s">
        <v>1632</v>
      </c>
      <c r="C962" s="142">
        <v>237</v>
      </c>
      <c r="D962" s="142">
        <v>435</v>
      </c>
      <c r="E962" s="144">
        <v>431</v>
      </c>
      <c r="F962" s="144">
        <v>0.91954022988505701</v>
      </c>
      <c r="G962" s="142">
        <v>284</v>
      </c>
      <c r="H962" s="144">
        <v>65.287356321839098</v>
      </c>
      <c r="I962" s="142">
        <v>224</v>
      </c>
      <c r="J962" s="144">
        <v>51.494252873563198</v>
      </c>
      <c r="K962" s="143" t="s">
        <v>1631</v>
      </c>
      <c r="L962" s="143">
        <v>489</v>
      </c>
      <c r="M962" s="143" t="s">
        <v>1630</v>
      </c>
      <c r="N962" s="143">
        <v>624</v>
      </c>
      <c r="O962" s="142" t="s">
        <v>1629</v>
      </c>
      <c r="P962" s="142" t="s">
        <v>1628</v>
      </c>
    </row>
    <row r="963" spans="1:16">
      <c r="A963" s="136">
        <v>435321</v>
      </c>
      <c r="B963" s="135" t="s">
        <v>1627</v>
      </c>
      <c r="C963" s="134">
        <v>230</v>
      </c>
      <c r="D963" s="134">
        <v>1374</v>
      </c>
      <c r="E963" s="141">
        <v>1278.8608695652199</v>
      </c>
      <c r="F963" s="141">
        <v>6.9242453009303198</v>
      </c>
      <c r="G963" s="134">
        <v>698</v>
      </c>
      <c r="H963" s="141">
        <v>50.800582241630302</v>
      </c>
      <c r="I963" s="134">
        <v>601</v>
      </c>
      <c r="J963" s="141">
        <v>43.740902474526898</v>
      </c>
      <c r="K963" s="132" t="s">
        <v>1626</v>
      </c>
      <c r="L963" s="132">
        <v>1404</v>
      </c>
      <c r="M963" s="132" t="s">
        <v>1625</v>
      </c>
      <c r="N963" s="132">
        <v>1410</v>
      </c>
      <c r="O963" s="134" t="s">
        <v>1624</v>
      </c>
      <c r="P963" s="134" t="s">
        <v>1623</v>
      </c>
    </row>
    <row r="964" spans="1:16">
      <c r="A964" s="136" t="s">
        <v>1622</v>
      </c>
      <c r="B964" s="135" t="s">
        <v>983</v>
      </c>
      <c r="C964" s="134">
        <v>240</v>
      </c>
      <c r="D964" s="134">
        <v>1050</v>
      </c>
      <c r="E964" s="141">
        <v>967.0625</v>
      </c>
      <c r="F964" s="141">
        <v>7.8988095238095202</v>
      </c>
      <c r="G964" s="134">
        <v>715</v>
      </c>
      <c r="H964" s="141">
        <v>68.095238095238102</v>
      </c>
      <c r="I964" s="134">
        <v>605</v>
      </c>
      <c r="J964" s="141">
        <v>57.619047619047599</v>
      </c>
      <c r="K964" s="132" t="s">
        <v>1621</v>
      </c>
      <c r="L964" s="132">
        <v>1041</v>
      </c>
      <c r="M964" s="132" t="s">
        <v>1620</v>
      </c>
      <c r="N964" s="132">
        <v>1017</v>
      </c>
      <c r="O964" s="134" t="s">
        <v>1619</v>
      </c>
      <c r="P964" s="134" t="s">
        <v>1618</v>
      </c>
    </row>
    <row r="965" spans="1:16">
      <c r="A965" s="136" t="s">
        <v>1617</v>
      </c>
      <c r="B965" s="135" t="s">
        <v>1616</v>
      </c>
      <c r="C965" s="134">
        <v>243</v>
      </c>
      <c r="D965" s="134">
        <v>1548</v>
      </c>
      <c r="E965" s="141">
        <v>1294.3333333333301</v>
      </c>
      <c r="F965" s="141">
        <v>16.386735572782101</v>
      </c>
      <c r="G965" s="134">
        <v>1270</v>
      </c>
      <c r="H965" s="141">
        <v>82.041343669250594</v>
      </c>
      <c r="I965" s="134">
        <v>1102</v>
      </c>
      <c r="J965" s="141">
        <v>71.188630490956101</v>
      </c>
      <c r="K965" s="132" t="s">
        <v>1615</v>
      </c>
      <c r="L965" s="132">
        <v>1494</v>
      </c>
      <c r="M965" s="132" t="s">
        <v>1614</v>
      </c>
      <c r="N965" s="132">
        <v>1479</v>
      </c>
      <c r="O965" s="134" t="s">
        <v>1613</v>
      </c>
      <c r="P965" s="134" t="s">
        <v>1612</v>
      </c>
    </row>
    <row r="966" spans="1:16">
      <c r="A966" s="136" t="s">
        <v>1611</v>
      </c>
      <c r="B966" s="135" t="s">
        <v>1058</v>
      </c>
      <c r="C966" s="134">
        <v>236</v>
      </c>
      <c r="D966" s="134">
        <v>2487</v>
      </c>
      <c r="E966" s="141">
        <v>2234.28813559322</v>
      </c>
      <c r="F966" s="141">
        <v>10.1613134059823</v>
      </c>
      <c r="G966" s="134">
        <v>1739</v>
      </c>
      <c r="H966" s="141">
        <v>69.923602734217894</v>
      </c>
      <c r="I966" s="134">
        <v>1493</v>
      </c>
      <c r="J966" s="141">
        <v>60.032167269802997</v>
      </c>
      <c r="K966" s="132" t="s">
        <v>1610</v>
      </c>
      <c r="L966" s="132">
        <v>2475</v>
      </c>
      <c r="M966" s="132" t="s">
        <v>1609</v>
      </c>
      <c r="N966" s="132">
        <v>2490</v>
      </c>
      <c r="O966" s="134" t="s">
        <v>1608</v>
      </c>
      <c r="P966" s="134" t="s">
        <v>1607</v>
      </c>
    </row>
    <row r="967" spans="1:16">
      <c r="A967" s="136" t="s">
        <v>1606</v>
      </c>
      <c r="B967" s="135" t="s">
        <v>1058</v>
      </c>
      <c r="C967" s="134">
        <v>237</v>
      </c>
      <c r="D967" s="134">
        <v>1245</v>
      </c>
      <c r="E967" s="141">
        <v>1135.3670886075899</v>
      </c>
      <c r="F967" s="141">
        <v>8.8058563367393603</v>
      </c>
      <c r="G967" s="134">
        <v>756</v>
      </c>
      <c r="H967" s="141">
        <v>60.722891566265098</v>
      </c>
      <c r="I967" s="134">
        <v>657</v>
      </c>
      <c r="J967" s="141">
        <v>52.7710843373494</v>
      </c>
      <c r="K967" s="132" t="s">
        <v>1605</v>
      </c>
      <c r="L967" s="132">
        <v>1212</v>
      </c>
      <c r="M967" s="132" t="s">
        <v>1604</v>
      </c>
      <c r="N967" s="132">
        <v>1164</v>
      </c>
      <c r="O967" s="134" t="s">
        <v>1603</v>
      </c>
      <c r="P967" s="134" t="s">
        <v>1602</v>
      </c>
    </row>
    <row r="968" spans="1:16">
      <c r="A968" s="136" t="s">
        <v>1601</v>
      </c>
      <c r="B968" s="135" t="s">
        <v>1058</v>
      </c>
      <c r="C968" s="134">
        <v>246</v>
      </c>
      <c r="D968" s="134">
        <v>2109</v>
      </c>
      <c r="E968" s="141">
        <v>1847.4756097561001</v>
      </c>
      <c r="F968" s="141">
        <v>12.400397830436299</v>
      </c>
      <c r="G968" s="134">
        <v>1355</v>
      </c>
      <c r="H968" s="141">
        <v>64.248458985301099</v>
      </c>
      <c r="I968" s="134">
        <v>1091</v>
      </c>
      <c r="J968" s="141">
        <v>51.730678046467503</v>
      </c>
      <c r="K968" s="132" t="s">
        <v>1600</v>
      </c>
      <c r="L968" s="132">
        <v>2118</v>
      </c>
      <c r="M968" s="132" t="s">
        <v>1599</v>
      </c>
      <c r="N968" s="132">
        <v>2082</v>
      </c>
      <c r="O968" s="134" t="s">
        <v>1598</v>
      </c>
      <c r="P968" s="134" t="s">
        <v>1597</v>
      </c>
    </row>
    <row r="969" spans="1:16">
      <c r="A969" s="136" t="s">
        <v>1596</v>
      </c>
      <c r="B969" s="135" t="s">
        <v>1595</v>
      </c>
      <c r="C969" s="134">
        <v>232</v>
      </c>
      <c r="D969" s="134">
        <v>861</v>
      </c>
      <c r="E969" s="141">
        <v>837.28448275862104</v>
      </c>
      <c r="F969" s="141">
        <v>2.75441547518923</v>
      </c>
      <c r="G969" s="134">
        <v>619</v>
      </c>
      <c r="H969" s="141">
        <v>71.893147502903602</v>
      </c>
      <c r="I969" s="134">
        <v>515</v>
      </c>
      <c r="J969" s="141">
        <v>59.814169570267097</v>
      </c>
      <c r="K969" s="132" t="s">
        <v>994</v>
      </c>
      <c r="L969" s="132" t="s">
        <v>994</v>
      </c>
      <c r="M969" s="132" t="s">
        <v>1594</v>
      </c>
      <c r="N969" s="132">
        <v>6825</v>
      </c>
      <c r="O969" s="134" t="s">
        <v>1593</v>
      </c>
      <c r="P969" s="134" t="s">
        <v>1592</v>
      </c>
    </row>
    <row r="970" spans="1:16">
      <c r="A970" s="136" t="s">
        <v>1591</v>
      </c>
      <c r="B970" s="135" t="s">
        <v>1590</v>
      </c>
      <c r="C970" s="134">
        <v>226</v>
      </c>
      <c r="D970" s="134">
        <v>336</v>
      </c>
      <c r="E970" s="141">
        <v>319.39380530973398</v>
      </c>
      <c r="F970" s="141">
        <v>4.9423198482933</v>
      </c>
      <c r="G970" s="134">
        <v>210</v>
      </c>
      <c r="H970" s="141">
        <v>62.5</v>
      </c>
      <c r="I970" s="134">
        <v>177</v>
      </c>
      <c r="J970" s="141">
        <v>52.678571428571402</v>
      </c>
      <c r="K970" s="132" t="s">
        <v>1589</v>
      </c>
      <c r="L970" s="132">
        <v>738</v>
      </c>
      <c r="M970" s="132" t="s">
        <v>1588</v>
      </c>
      <c r="N970" s="132">
        <v>405</v>
      </c>
      <c r="O970" s="134" t="s">
        <v>1587</v>
      </c>
      <c r="P970" s="134" t="s">
        <v>1586</v>
      </c>
    </row>
    <row r="971" spans="1:16">
      <c r="A971" s="136" t="s">
        <v>1585</v>
      </c>
      <c r="B971" s="135" t="s">
        <v>1058</v>
      </c>
      <c r="C971" s="134">
        <v>244</v>
      </c>
      <c r="D971" s="134">
        <v>1899</v>
      </c>
      <c r="E971" s="141">
        <v>1706.3114754098401</v>
      </c>
      <c r="F971" s="141">
        <v>10.1468417372388</v>
      </c>
      <c r="G971" s="134">
        <v>1614</v>
      </c>
      <c r="H971" s="141">
        <v>84.992101105845194</v>
      </c>
      <c r="I971" s="134">
        <v>1458</v>
      </c>
      <c r="J971" s="141">
        <v>76.7772511848341</v>
      </c>
      <c r="K971" s="132" t="s">
        <v>1584</v>
      </c>
      <c r="L971" s="132">
        <v>1905</v>
      </c>
      <c r="M971" s="132" t="s">
        <v>1583</v>
      </c>
      <c r="N971" s="132">
        <v>1905</v>
      </c>
      <c r="O971" s="134" t="s">
        <v>1582</v>
      </c>
      <c r="P971" s="134" t="s">
        <v>1581</v>
      </c>
    </row>
    <row r="972" spans="1:16">
      <c r="A972" s="136" t="s">
        <v>1580</v>
      </c>
      <c r="B972" s="135" t="s">
        <v>1579</v>
      </c>
      <c r="C972" s="134">
        <v>248</v>
      </c>
      <c r="D972" s="134">
        <v>975</v>
      </c>
      <c r="E972" s="141">
        <v>925.66935483870998</v>
      </c>
      <c r="F972" s="141">
        <v>5.0595533498759302</v>
      </c>
      <c r="G972" s="134">
        <v>815</v>
      </c>
      <c r="H972" s="141">
        <v>83.589743589743605</v>
      </c>
      <c r="I972" s="134">
        <v>728</v>
      </c>
      <c r="J972" s="141">
        <v>74.6666666666667</v>
      </c>
      <c r="K972" s="132" t="s">
        <v>1578</v>
      </c>
      <c r="L972" s="132">
        <v>993</v>
      </c>
      <c r="M972" s="132" t="s">
        <v>1577</v>
      </c>
      <c r="N972" s="132">
        <v>972</v>
      </c>
      <c r="O972" s="134" t="s">
        <v>1576</v>
      </c>
      <c r="P972" s="134" t="s">
        <v>1575</v>
      </c>
    </row>
    <row r="973" spans="1:16">
      <c r="A973" s="136" t="s">
        <v>1574</v>
      </c>
      <c r="B973" s="135" t="s">
        <v>995</v>
      </c>
      <c r="C973" s="134">
        <v>244</v>
      </c>
      <c r="D973" s="134">
        <v>660</v>
      </c>
      <c r="E973" s="141">
        <v>636.09836065573802</v>
      </c>
      <c r="F973" s="141">
        <v>3.6214605067064101</v>
      </c>
      <c r="G973" s="134">
        <v>456</v>
      </c>
      <c r="H973" s="141">
        <v>69.090909090909093</v>
      </c>
      <c r="I973" s="134">
        <v>404</v>
      </c>
      <c r="J973" s="141">
        <v>61.212121212121197</v>
      </c>
      <c r="K973" s="132" t="s">
        <v>1573</v>
      </c>
      <c r="L973" s="132">
        <v>672</v>
      </c>
      <c r="M973" s="132" t="s">
        <v>1572</v>
      </c>
      <c r="N973" s="132">
        <v>684</v>
      </c>
      <c r="O973" s="134" t="s">
        <v>1571</v>
      </c>
      <c r="P973" s="134" t="s">
        <v>1570</v>
      </c>
    </row>
    <row r="974" spans="1:16">
      <c r="A974" s="136" t="s">
        <v>1569</v>
      </c>
      <c r="B974" s="135" t="s">
        <v>1047</v>
      </c>
      <c r="C974" s="134">
        <v>232</v>
      </c>
      <c r="D974" s="134">
        <v>804</v>
      </c>
      <c r="E974" s="141">
        <v>785.27586206896501</v>
      </c>
      <c r="F974" s="141">
        <v>2.3288728769943399</v>
      </c>
      <c r="G974" s="134">
        <v>483</v>
      </c>
      <c r="H974" s="141">
        <v>60.074626865671597</v>
      </c>
      <c r="I974" s="134">
        <v>400</v>
      </c>
      <c r="J974" s="141">
        <v>49.751243781094502</v>
      </c>
      <c r="K974" s="132" t="s">
        <v>1568</v>
      </c>
      <c r="L974" s="132">
        <v>813</v>
      </c>
      <c r="M974" s="132" t="s">
        <v>1567</v>
      </c>
      <c r="N974" s="132">
        <v>807</v>
      </c>
      <c r="O974" s="134" t="s">
        <v>1566</v>
      </c>
      <c r="P974" s="134" t="s">
        <v>1565</v>
      </c>
    </row>
    <row r="975" spans="1:16">
      <c r="A975" s="136" t="s">
        <v>1564</v>
      </c>
      <c r="B975" s="135" t="s">
        <v>1058</v>
      </c>
      <c r="C975" s="134">
        <v>246</v>
      </c>
      <c r="D975" s="134">
        <v>1227</v>
      </c>
      <c r="E975" s="141">
        <v>1122.23170731707</v>
      </c>
      <c r="F975" s="141">
        <v>8.5385731607927298</v>
      </c>
      <c r="G975" s="134">
        <v>1035</v>
      </c>
      <c r="H975" s="141">
        <v>84.352078239608801</v>
      </c>
      <c r="I975" s="134">
        <v>925</v>
      </c>
      <c r="J975" s="141">
        <v>75.387123064384696</v>
      </c>
      <c r="K975" s="132" t="s">
        <v>1563</v>
      </c>
      <c r="L975" s="132">
        <v>1263</v>
      </c>
      <c r="M975" s="132" t="s">
        <v>1562</v>
      </c>
      <c r="N975" s="132">
        <v>1218</v>
      </c>
      <c r="O975" s="134" t="s">
        <v>1561</v>
      </c>
      <c r="P975" s="134" t="s">
        <v>1560</v>
      </c>
    </row>
    <row r="976" spans="1:16">
      <c r="A976" s="136" t="s">
        <v>1559</v>
      </c>
      <c r="B976" s="135" t="s">
        <v>995</v>
      </c>
      <c r="C976" s="134">
        <v>238</v>
      </c>
      <c r="D976" s="134">
        <v>630</v>
      </c>
      <c r="E976" s="141">
        <v>598.865546218487</v>
      </c>
      <c r="F976" s="141">
        <v>4.9419767907162901</v>
      </c>
      <c r="G976" s="134">
        <v>532</v>
      </c>
      <c r="H976" s="141">
        <v>84.4444444444444</v>
      </c>
      <c r="I976" s="134">
        <v>487</v>
      </c>
      <c r="J976" s="141">
        <v>77.301587301587304</v>
      </c>
      <c r="K976" s="132" t="s">
        <v>1558</v>
      </c>
      <c r="L976" s="132">
        <v>663</v>
      </c>
      <c r="M976" s="132" t="s">
        <v>1557</v>
      </c>
      <c r="N976" s="132">
        <v>633</v>
      </c>
      <c r="O976" s="134" t="s">
        <v>1556</v>
      </c>
      <c r="P976" s="134" t="s">
        <v>1555</v>
      </c>
    </row>
    <row r="977" spans="1:16">
      <c r="A977" s="136" t="s">
        <v>1554</v>
      </c>
      <c r="B977" s="135" t="s">
        <v>1058</v>
      </c>
      <c r="C977" s="134">
        <v>238</v>
      </c>
      <c r="D977" s="134">
        <v>1446</v>
      </c>
      <c r="E977" s="141">
        <v>1325.9495798319299</v>
      </c>
      <c r="F977" s="141">
        <v>8.3022420586491794</v>
      </c>
      <c r="G977" s="134">
        <v>909</v>
      </c>
      <c r="H977" s="141">
        <v>62.863070539419098</v>
      </c>
      <c r="I977" s="134">
        <v>759</v>
      </c>
      <c r="J977" s="141">
        <v>52.489626556016603</v>
      </c>
      <c r="K977" s="132" t="s">
        <v>1553</v>
      </c>
      <c r="L977" s="132">
        <v>1836</v>
      </c>
      <c r="M977" s="132" t="s">
        <v>1552</v>
      </c>
      <c r="N977" s="132">
        <v>1908</v>
      </c>
      <c r="O977" s="134" t="s">
        <v>1551</v>
      </c>
      <c r="P977" s="134" t="s">
        <v>1550</v>
      </c>
    </row>
    <row r="978" spans="1:16">
      <c r="A978" s="136" t="s">
        <v>1549</v>
      </c>
      <c r="B978" s="135" t="s">
        <v>1021</v>
      </c>
      <c r="C978" s="134">
        <v>229</v>
      </c>
      <c r="D978" s="134">
        <v>678</v>
      </c>
      <c r="E978" s="141">
        <v>650.54148471615702</v>
      </c>
      <c r="F978" s="141">
        <v>4.04992850794142</v>
      </c>
      <c r="G978" s="134">
        <v>475</v>
      </c>
      <c r="H978" s="141">
        <v>70.058997050147497</v>
      </c>
      <c r="I978" s="134">
        <v>418</v>
      </c>
      <c r="J978" s="141">
        <v>61.651917404129797</v>
      </c>
      <c r="K978" s="132" t="s">
        <v>1548</v>
      </c>
      <c r="L978" s="132">
        <v>684</v>
      </c>
      <c r="M978" s="132" t="s">
        <v>1547</v>
      </c>
      <c r="N978" s="132">
        <v>2406</v>
      </c>
      <c r="O978" s="134" t="s">
        <v>1546</v>
      </c>
      <c r="P978" s="134" t="s">
        <v>1545</v>
      </c>
    </row>
    <row r="979" spans="1:16">
      <c r="A979" s="136" t="s">
        <v>1544</v>
      </c>
      <c r="B979" s="135" t="s">
        <v>1543</v>
      </c>
      <c r="C979" s="134">
        <v>240</v>
      </c>
      <c r="D979" s="134">
        <v>372</v>
      </c>
      <c r="E979" s="141">
        <v>366.38749999999999</v>
      </c>
      <c r="F979" s="141">
        <v>1.5087365591397801</v>
      </c>
      <c r="G979" s="134">
        <v>331</v>
      </c>
      <c r="H979" s="141">
        <v>88.978494623655905</v>
      </c>
      <c r="I979" s="134">
        <v>310</v>
      </c>
      <c r="J979" s="141">
        <v>83.3333333333333</v>
      </c>
      <c r="K979" s="132" t="s">
        <v>1542</v>
      </c>
      <c r="L979" s="132">
        <v>378</v>
      </c>
      <c r="M979" s="132" t="s">
        <v>1541</v>
      </c>
      <c r="N979" s="132">
        <v>378</v>
      </c>
      <c r="O979" s="134" t="s">
        <v>1540</v>
      </c>
      <c r="P979" s="134" t="s">
        <v>1539</v>
      </c>
    </row>
    <row r="980" spans="1:16">
      <c r="A980" s="136" t="s">
        <v>1538</v>
      </c>
      <c r="B980" s="135" t="s">
        <v>1058</v>
      </c>
      <c r="C980" s="134">
        <v>231</v>
      </c>
      <c r="D980" s="134">
        <v>1464</v>
      </c>
      <c r="E980" s="141">
        <v>1419.9740259740299</v>
      </c>
      <c r="F980" s="141">
        <v>3.0072386629763699</v>
      </c>
      <c r="G980" s="134">
        <v>978</v>
      </c>
      <c r="H980" s="141">
        <v>66.8032786885246</v>
      </c>
      <c r="I980" s="134">
        <v>844</v>
      </c>
      <c r="J980" s="141">
        <v>57.650273224043701</v>
      </c>
      <c r="K980" s="132" t="s">
        <v>1537</v>
      </c>
      <c r="L980" s="132">
        <v>1461</v>
      </c>
      <c r="M980" s="132" t="s">
        <v>1536</v>
      </c>
      <c r="N980" s="132">
        <v>1506</v>
      </c>
      <c r="O980" s="134" t="s">
        <v>1535</v>
      </c>
      <c r="P980" s="134" t="s">
        <v>1534</v>
      </c>
    </row>
    <row r="981" spans="1:16">
      <c r="A981" s="136" t="s">
        <v>1533</v>
      </c>
      <c r="B981" s="135" t="s">
        <v>1021</v>
      </c>
      <c r="C981" s="134">
        <v>237</v>
      </c>
      <c r="D981" s="134">
        <v>693</v>
      </c>
      <c r="E981" s="141">
        <v>658.45569620253195</v>
      </c>
      <c r="F981" s="141">
        <v>4.9847480227227097</v>
      </c>
      <c r="G981" s="134">
        <v>515</v>
      </c>
      <c r="H981" s="141">
        <v>74.314574314574301</v>
      </c>
      <c r="I981" s="134">
        <v>450</v>
      </c>
      <c r="J981" s="141">
        <v>64.935064935064901</v>
      </c>
      <c r="K981" s="132" t="s">
        <v>1532</v>
      </c>
      <c r="L981" s="132">
        <v>714</v>
      </c>
      <c r="M981" s="132" t="s">
        <v>1531</v>
      </c>
      <c r="N981" s="132">
        <v>936</v>
      </c>
      <c r="O981" s="134" t="s">
        <v>1530</v>
      </c>
      <c r="P981" s="134" t="s">
        <v>1529</v>
      </c>
    </row>
    <row r="982" spans="1:16">
      <c r="A982" s="136" t="s">
        <v>1528</v>
      </c>
      <c r="B982" s="135" t="s">
        <v>989</v>
      </c>
      <c r="C982" s="134">
        <v>216</v>
      </c>
      <c r="D982" s="134">
        <v>600</v>
      </c>
      <c r="E982" s="141">
        <v>571.90277777777806</v>
      </c>
      <c r="F982" s="141">
        <v>4.6828703703703702</v>
      </c>
      <c r="G982" s="134">
        <v>394</v>
      </c>
      <c r="H982" s="141">
        <v>65.6666666666667</v>
      </c>
      <c r="I982" s="134">
        <v>348</v>
      </c>
      <c r="J982" s="141">
        <v>58</v>
      </c>
      <c r="K982" s="132" t="s">
        <v>1527</v>
      </c>
      <c r="L982" s="132">
        <v>819</v>
      </c>
      <c r="M982" s="132" t="s">
        <v>1526</v>
      </c>
      <c r="N982" s="132">
        <v>483</v>
      </c>
      <c r="O982" s="134" t="s">
        <v>1525</v>
      </c>
      <c r="P982" s="134" t="s">
        <v>1524</v>
      </c>
    </row>
    <row r="983" spans="1:16">
      <c r="A983" s="136" t="s">
        <v>1523</v>
      </c>
      <c r="B983" s="135" t="s">
        <v>1047</v>
      </c>
      <c r="C983" s="134">
        <v>230</v>
      </c>
      <c r="D983" s="134">
        <v>894</v>
      </c>
      <c r="E983" s="141">
        <v>874.31739130434801</v>
      </c>
      <c r="F983" s="141">
        <v>2.2016340822877201</v>
      </c>
      <c r="G983" s="134">
        <v>541</v>
      </c>
      <c r="H983" s="141">
        <v>60.5145413870246</v>
      </c>
      <c r="I983" s="134">
        <v>464</v>
      </c>
      <c r="J983" s="141">
        <v>51.901565995525701</v>
      </c>
      <c r="K983" s="132" t="s">
        <v>1522</v>
      </c>
      <c r="L983" s="132">
        <v>903</v>
      </c>
      <c r="M983" s="132" t="s">
        <v>1521</v>
      </c>
      <c r="N983" s="132">
        <v>903</v>
      </c>
      <c r="O983" s="134" t="s">
        <v>1520</v>
      </c>
      <c r="P983" s="134" t="s">
        <v>1519</v>
      </c>
    </row>
    <row r="984" spans="1:16">
      <c r="A984" s="136" t="s">
        <v>1518</v>
      </c>
      <c r="B984" s="135" t="s">
        <v>1058</v>
      </c>
      <c r="C984" s="134">
        <v>237</v>
      </c>
      <c r="D984" s="134">
        <v>1107</v>
      </c>
      <c r="E984" s="141">
        <v>1014.9240506329101</v>
      </c>
      <c r="F984" s="141">
        <v>8.3176106022663596</v>
      </c>
      <c r="G984" s="134">
        <v>780</v>
      </c>
      <c r="H984" s="141">
        <v>70.460704607046097</v>
      </c>
      <c r="I984" s="134">
        <v>701</v>
      </c>
      <c r="J984" s="141">
        <v>63.324299909665797</v>
      </c>
      <c r="K984" s="132" t="s">
        <v>1517</v>
      </c>
      <c r="L984" s="132">
        <v>1119</v>
      </c>
      <c r="M984" s="132" t="s">
        <v>1516</v>
      </c>
      <c r="N984" s="132">
        <v>1134</v>
      </c>
      <c r="O984" s="134" t="s">
        <v>1515</v>
      </c>
      <c r="P984" s="134" t="s">
        <v>1514</v>
      </c>
    </row>
    <row r="985" spans="1:16">
      <c r="A985" s="136" t="s">
        <v>1513</v>
      </c>
      <c r="B985" s="135" t="s">
        <v>989</v>
      </c>
      <c r="C985" s="134">
        <v>227</v>
      </c>
      <c r="D985" s="134">
        <v>474</v>
      </c>
      <c r="E985" s="141">
        <v>471.66079295154202</v>
      </c>
      <c r="F985" s="141">
        <v>0.49350359672112898</v>
      </c>
      <c r="G985" s="134">
        <v>311</v>
      </c>
      <c r="H985" s="141">
        <v>65.611814345991604</v>
      </c>
      <c r="I985" s="134">
        <v>280</v>
      </c>
      <c r="J985" s="141">
        <v>59.0717299578059</v>
      </c>
      <c r="K985" s="132" t="s">
        <v>1512</v>
      </c>
      <c r="L985" s="132">
        <v>489</v>
      </c>
      <c r="M985" s="132" t="s">
        <v>1511</v>
      </c>
      <c r="N985" s="132">
        <v>852</v>
      </c>
      <c r="O985" s="134" t="s">
        <v>1510</v>
      </c>
      <c r="P985" s="134" t="s">
        <v>1509</v>
      </c>
    </row>
    <row r="986" spans="1:16">
      <c r="A986" s="136" t="s">
        <v>1508</v>
      </c>
      <c r="B986" s="135" t="s">
        <v>1021</v>
      </c>
      <c r="C986" s="134">
        <v>244</v>
      </c>
      <c r="D986" s="134">
        <v>639</v>
      </c>
      <c r="E986" s="141">
        <v>619.16803278688496</v>
      </c>
      <c r="F986" s="141">
        <v>3.10359424305395</v>
      </c>
      <c r="G986" s="134">
        <v>484</v>
      </c>
      <c r="H986" s="141">
        <v>75.743348982785605</v>
      </c>
      <c r="I986" s="134">
        <v>427</v>
      </c>
      <c r="J986" s="141">
        <v>66.823161189358402</v>
      </c>
      <c r="K986" s="132" t="s">
        <v>1507</v>
      </c>
      <c r="L986" s="132">
        <v>642</v>
      </c>
      <c r="M986" s="132" t="s">
        <v>1506</v>
      </c>
      <c r="N986" s="132">
        <v>639</v>
      </c>
      <c r="O986" s="134" t="s">
        <v>1505</v>
      </c>
      <c r="P986" s="134" t="s">
        <v>1504</v>
      </c>
    </row>
    <row r="987" spans="1:16">
      <c r="A987" s="136" t="s">
        <v>1503</v>
      </c>
      <c r="B987" s="135" t="s">
        <v>1058</v>
      </c>
      <c r="C987" s="134">
        <v>244</v>
      </c>
      <c r="D987" s="134">
        <v>1449</v>
      </c>
      <c r="E987" s="141">
        <v>1367.1885245901599</v>
      </c>
      <c r="F987" s="141">
        <v>5.6460645555442399</v>
      </c>
      <c r="G987" s="134">
        <v>880</v>
      </c>
      <c r="H987" s="141">
        <v>60.731538992408602</v>
      </c>
      <c r="I987" s="134">
        <v>739</v>
      </c>
      <c r="J987" s="141">
        <v>51.000690131124898</v>
      </c>
      <c r="K987" s="132" t="s">
        <v>1502</v>
      </c>
      <c r="L987" s="132">
        <v>1449</v>
      </c>
      <c r="M987" s="132" t="s">
        <v>1501</v>
      </c>
      <c r="N987" s="132">
        <v>1449</v>
      </c>
      <c r="O987" s="134" t="s">
        <v>1500</v>
      </c>
      <c r="P987" s="134" t="s">
        <v>1499</v>
      </c>
    </row>
    <row r="988" spans="1:16">
      <c r="A988" s="136" t="s">
        <v>1498</v>
      </c>
      <c r="B988" s="135" t="s">
        <v>989</v>
      </c>
      <c r="C988" s="134">
        <v>225</v>
      </c>
      <c r="D988" s="134">
        <v>354</v>
      </c>
      <c r="E988" s="141">
        <v>351.52</v>
      </c>
      <c r="F988" s="141">
        <v>0.70056497175141197</v>
      </c>
      <c r="G988" s="134">
        <v>210</v>
      </c>
      <c r="H988" s="141">
        <v>59.322033898305101</v>
      </c>
      <c r="I988" s="134">
        <v>185</v>
      </c>
      <c r="J988" s="141">
        <v>52.259887005649702</v>
      </c>
      <c r="K988" s="132" t="s">
        <v>1497</v>
      </c>
      <c r="L988" s="132">
        <v>597</v>
      </c>
      <c r="M988" s="132" t="s">
        <v>1496</v>
      </c>
      <c r="N988" s="132">
        <v>363</v>
      </c>
      <c r="O988" s="134" t="s">
        <v>1495</v>
      </c>
      <c r="P988" s="134" t="s">
        <v>1494</v>
      </c>
    </row>
    <row r="989" spans="1:16">
      <c r="A989" s="136" t="s">
        <v>1493</v>
      </c>
      <c r="B989" s="135" t="s">
        <v>1021</v>
      </c>
      <c r="C989" s="134">
        <v>233</v>
      </c>
      <c r="D989" s="134">
        <v>699</v>
      </c>
      <c r="E989" s="141">
        <v>638.33047210300401</v>
      </c>
      <c r="F989" s="141">
        <v>8.6794746633756397</v>
      </c>
      <c r="G989" s="134">
        <v>605</v>
      </c>
      <c r="H989" s="141">
        <v>86.552217453504994</v>
      </c>
      <c r="I989" s="134">
        <v>535</v>
      </c>
      <c r="J989" s="141">
        <v>76.537911301859793</v>
      </c>
      <c r="K989" s="132" t="s">
        <v>1492</v>
      </c>
      <c r="L989" s="132">
        <v>2412</v>
      </c>
      <c r="M989" s="132" t="s">
        <v>1491</v>
      </c>
      <c r="N989" s="132">
        <v>813</v>
      </c>
      <c r="O989" s="134" t="s">
        <v>1490</v>
      </c>
      <c r="P989" s="134" t="s">
        <v>1489</v>
      </c>
    </row>
    <row r="990" spans="1:16">
      <c r="A990" s="136" t="s">
        <v>1488</v>
      </c>
      <c r="B990" s="135" t="s">
        <v>989</v>
      </c>
      <c r="C990" s="134">
        <v>227</v>
      </c>
      <c r="D990" s="134">
        <v>543</v>
      </c>
      <c r="E990" s="141">
        <v>516.46255506607895</v>
      </c>
      <c r="F990" s="141">
        <v>4.8871905955655102</v>
      </c>
      <c r="G990" s="134">
        <v>439</v>
      </c>
      <c r="H990" s="141">
        <v>80.847145488029497</v>
      </c>
      <c r="I990" s="134">
        <v>389</v>
      </c>
      <c r="J990" s="141">
        <v>71.639042357274406</v>
      </c>
      <c r="K990" s="132" t="s">
        <v>1487</v>
      </c>
      <c r="L990" s="132">
        <v>609</v>
      </c>
      <c r="M990" s="132" t="s">
        <v>1486</v>
      </c>
      <c r="N990" s="132">
        <v>588</v>
      </c>
      <c r="O990" s="134" t="s">
        <v>1485</v>
      </c>
      <c r="P990" s="134" t="s">
        <v>1484</v>
      </c>
    </row>
    <row r="991" spans="1:16">
      <c r="A991" s="136" t="s">
        <v>1483</v>
      </c>
      <c r="B991" s="135" t="s">
        <v>989</v>
      </c>
      <c r="C991" s="134">
        <v>230</v>
      </c>
      <c r="D991" s="134">
        <v>378</v>
      </c>
      <c r="E991" s="141">
        <v>375.65217391304299</v>
      </c>
      <c r="F991" s="141">
        <v>0.62111801242235998</v>
      </c>
      <c r="G991" s="134">
        <v>254</v>
      </c>
      <c r="H991" s="141">
        <v>67.195767195767203</v>
      </c>
      <c r="I991" s="134">
        <v>229</v>
      </c>
      <c r="J991" s="141">
        <v>60.582010582010597</v>
      </c>
      <c r="K991" s="132" t="s">
        <v>1482</v>
      </c>
      <c r="L991" s="132">
        <v>375</v>
      </c>
      <c r="M991" s="132" t="s">
        <v>1481</v>
      </c>
      <c r="N991" s="132">
        <v>375</v>
      </c>
      <c r="O991" s="134" t="s">
        <v>1480</v>
      </c>
      <c r="P991" s="134" t="s">
        <v>1479</v>
      </c>
    </row>
    <row r="992" spans="1:16">
      <c r="A992" s="136" t="s">
        <v>1478</v>
      </c>
      <c r="B992" s="135" t="s">
        <v>1021</v>
      </c>
      <c r="C992" s="134">
        <v>233</v>
      </c>
      <c r="D992" s="134">
        <v>609</v>
      </c>
      <c r="E992" s="141">
        <v>600.33476394849799</v>
      </c>
      <c r="F992" s="141">
        <v>1.42286306264403</v>
      </c>
      <c r="G992" s="134">
        <v>353</v>
      </c>
      <c r="H992" s="141">
        <v>57.963875205254503</v>
      </c>
      <c r="I992" s="134">
        <v>293</v>
      </c>
      <c r="J992" s="141">
        <v>48.111658456485998</v>
      </c>
      <c r="K992" s="132" t="s">
        <v>1477</v>
      </c>
      <c r="L992" s="132">
        <v>615</v>
      </c>
      <c r="M992" s="132" t="s">
        <v>1476</v>
      </c>
      <c r="N992" s="132">
        <v>615</v>
      </c>
      <c r="O992" s="134" t="s">
        <v>1475</v>
      </c>
      <c r="P992" s="134" t="s">
        <v>1474</v>
      </c>
    </row>
    <row r="993" spans="1:16">
      <c r="A993" s="136" t="s">
        <v>1473</v>
      </c>
      <c r="B993" s="135" t="s">
        <v>989</v>
      </c>
      <c r="C993" s="134">
        <v>228</v>
      </c>
      <c r="D993" s="134">
        <v>510</v>
      </c>
      <c r="E993" s="141">
        <v>495.22368421052602</v>
      </c>
      <c r="F993" s="141">
        <v>2.8973168214654299</v>
      </c>
      <c r="G993" s="134">
        <v>404</v>
      </c>
      <c r="H993" s="141">
        <v>79.215686274509807</v>
      </c>
      <c r="I993" s="134">
        <v>345</v>
      </c>
      <c r="J993" s="141">
        <v>67.647058823529406</v>
      </c>
      <c r="K993" s="132" t="s">
        <v>1472</v>
      </c>
      <c r="L993" s="132">
        <v>561</v>
      </c>
      <c r="M993" s="132" t="s">
        <v>1471</v>
      </c>
      <c r="N993" s="132">
        <v>537</v>
      </c>
      <c r="O993" s="134" t="s">
        <v>1470</v>
      </c>
      <c r="P993" s="134" t="s">
        <v>1469</v>
      </c>
    </row>
    <row r="994" spans="1:16">
      <c r="A994" s="136" t="s">
        <v>1468</v>
      </c>
      <c r="B994" s="135" t="s">
        <v>1047</v>
      </c>
      <c r="C994" s="134">
        <v>244</v>
      </c>
      <c r="D994" s="134">
        <v>1056</v>
      </c>
      <c r="E994" s="141">
        <v>956.34836065573802</v>
      </c>
      <c r="F994" s="141">
        <v>9.4367082712369594</v>
      </c>
      <c r="G994" s="134">
        <v>946</v>
      </c>
      <c r="H994" s="141">
        <v>89.5833333333333</v>
      </c>
      <c r="I994" s="134">
        <v>898</v>
      </c>
      <c r="J994" s="141">
        <v>85.037878787878796</v>
      </c>
      <c r="K994" s="132" t="s">
        <v>1467</v>
      </c>
      <c r="L994" s="132">
        <v>1050</v>
      </c>
      <c r="M994" s="132" t="s">
        <v>1466</v>
      </c>
      <c r="N994" s="132">
        <v>825</v>
      </c>
      <c r="O994" s="134" t="s">
        <v>1465</v>
      </c>
      <c r="P994" s="134" t="s">
        <v>1464</v>
      </c>
    </row>
    <row r="995" spans="1:16">
      <c r="A995" s="136" t="s">
        <v>1463</v>
      </c>
      <c r="B995" s="135" t="s">
        <v>1058</v>
      </c>
      <c r="C995" s="134">
        <v>241</v>
      </c>
      <c r="D995" s="134">
        <v>2055</v>
      </c>
      <c r="E995" s="141">
        <v>1691.377593361</v>
      </c>
      <c r="F995" s="141">
        <v>17.694521004331101</v>
      </c>
      <c r="G995" s="134">
        <v>1657</v>
      </c>
      <c r="H995" s="141">
        <v>80.632603406325998</v>
      </c>
      <c r="I995" s="134">
        <v>1450</v>
      </c>
      <c r="J995" s="141">
        <v>70.5596107055961</v>
      </c>
      <c r="K995" s="132" t="s">
        <v>1462</v>
      </c>
      <c r="L995" s="132">
        <v>2100</v>
      </c>
      <c r="M995" s="132" t="s">
        <v>1461</v>
      </c>
      <c r="N995" s="132">
        <v>2208</v>
      </c>
      <c r="O995" s="134" t="s">
        <v>1460</v>
      </c>
      <c r="P995" s="134" t="s">
        <v>1459</v>
      </c>
    </row>
    <row r="996" spans="1:16">
      <c r="A996" s="136" t="s">
        <v>1458</v>
      </c>
      <c r="B996" s="135" t="s">
        <v>1021</v>
      </c>
      <c r="C996" s="134">
        <v>236</v>
      </c>
      <c r="D996" s="134">
        <v>630</v>
      </c>
      <c r="E996" s="141">
        <v>605.59322033898297</v>
      </c>
      <c r="F996" s="141">
        <v>3.87409200968523</v>
      </c>
      <c r="G996" s="134">
        <v>502</v>
      </c>
      <c r="H996" s="141">
        <v>79.682539682539698</v>
      </c>
      <c r="I996" s="134">
        <v>448</v>
      </c>
      <c r="J996" s="141">
        <v>71.1111111111111</v>
      </c>
      <c r="K996" s="132" t="s">
        <v>1457</v>
      </c>
      <c r="L996" s="132">
        <v>633</v>
      </c>
      <c r="M996" s="132" t="s">
        <v>1456</v>
      </c>
      <c r="N996" s="132">
        <v>3786</v>
      </c>
      <c r="O996" s="134" t="s">
        <v>1455</v>
      </c>
      <c r="P996" s="134" t="s">
        <v>1454</v>
      </c>
    </row>
    <row r="997" spans="1:16">
      <c r="A997" s="136" t="s">
        <v>1453</v>
      </c>
      <c r="B997" s="135" t="s">
        <v>1058</v>
      </c>
      <c r="C997" s="134">
        <v>246</v>
      </c>
      <c r="D997" s="134">
        <v>1161</v>
      </c>
      <c r="E997" s="141">
        <v>1068.37804878049</v>
      </c>
      <c r="F997" s="141">
        <v>7.9777735761853696</v>
      </c>
      <c r="G997" s="134">
        <v>829</v>
      </c>
      <c r="H997" s="141">
        <v>71.403962101636495</v>
      </c>
      <c r="I997" s="134">
        <v>727</v>
      </c>
      <c r="J997" s="141">
        <v>62.6184323858742</v>
      </c>
      <c r="K997" s="132" t="s">
        <v>1452</v>
      </c>
      <c r="L997" s="132">
        <v>1185</v>
      </c>
      <c r="M997" s="132" t="s">
        <v>1451</v>
      </c>
      <c r="N997" s="132">
        <v>1167</v>
      </c>
      <c r="O997" s="134" t="s">
        <v>1450</v>
      </c>
      <c r="P997" s="134" t="s">
        <v>1449</v>
      </c>
    </row>
    <row r="998" spans="1:16">
      <c r="A998" s="136" t="s">
        <v>1448</v>
      </c>
      <c r="B998" s="135" t="s">
        <v>989</v>
      </c>
      <c r="C998" s="134">
        <v>233</v>
      </c>
      <c r="D998" s="134">
        <v>438</v>
      </c>
      <c r="E998" s="141">
        <v>430.08154506437802</v>
      </c>
      <c r="F998" s="141">
        <v>1.8078664236580599</v>
      </c>
      <c r="G998" s="134">
        <v>339</v>
      </c>
      <c r="H998" s="141">
        <v>77.397260273972606</v>
      </c>
      <c r="I998" s="134">
        <v>258</v>
      </c>
      <c r="J998" s="141">
        <v>58.904109589041099</v>
      </c>
      <c r="K998" s="132" t="s">
        <v>1447</v>
      </c>
      <c r="L998" s="132">
        <v>957</v>
      </c>
      <c r="M998" s="132" t="s">
        <v>1446</v>
      </c>
      <c r="N998" s="132">
        <v>987</v>
      </c>
      <c r="O998" s="134" t="s">
        <v>1445</v>
      </c>
      <c r="P998" s="134" t="s">
        <v>1444</v>
      </c>
    </row>
    <row r="999" spans="1:16">
      <c r="A999" s="136" t="s">
        <v>1443</v>
      </c>
      <c r="B999" s="135" t="s">
        <v>1021</v>
      </c>
      <c r="C999" s="134">
        <v>231</v>
      </c>
      <c r="D999" s="134">
        <v>717</v>
      </c>
      <c r="E999" s="141">
        <v>684.36363636363603</v>
      </c>
      <c r="F999" s="141">
        <v>4.5517940915430497</v>
      </c>
      <c r="G999" s="134">
        <v>589</v>
      </c>
      <c r="H999" s="141">
        <v>82.147838214783803</v>
      </c>
      <c r="I999" s="134">
        <v>509</v>
      </c>
      <c r="J999" s="141">
        <v>70.990237099023702</v>
      </c>
      <c r="K999" s="132" t="s">
        <v>1442</v>
      </c>
      <c r="L999" s="132">
        <v>843</v>
      </c>
      <c r="M999" s="132" t="s">
        <v>1441</v>
      </c>
      <c r="N999" s="132">
        <v>879</v>
      </c>
      <c r="O999" s="134" t="s">
        <v>1440</v>
      </c>
      <c r="P999" s="134" t="s">
        <v>1439</v>
      </c>
    </row>
    <row r="1000" spans="1:16">
      <c r="A1000" s="136" t="s">
        <v>1438</v>
      </c>
      <c r="B1000" s="135" t="s">
        <v>1058</v>
      </c>
      <c r="C1000" s="134">
        <v>243</v>
      </c>
      <c r="D1000" s="134">
        <v>1086</v>
      </c>
      <c r="E1000" s="141">
        <v>998.061728395062</v>
      </c>
      <c r="F1000" s="141">
        <v>8.0974467407862107</v>
      </c>
      <c r="G1000" s="134">
        <v>790</v>
      </c>
      <c r="H1000" s="141">
        <v>72.744014732964999</v>
      </c>
      <c r="I1000" s="134">
        <v>709</v>
      </c>
      <c r="J1000" s="141">
        <v>65.285451197053405</v>
      </c>
      <c r="K1000" s="132" t="s">
        <v>1437</v>
      </c>
      <c r="L1000" s="132">
        <v>1053</v>
      </c>
      <c r="M1000" s="132" t="s">
        <v>1436</v>
      </c>
      <c r="N1000" s="132">
        <v>1062</v>
      </c>
      <c r="O1000" s="134" t="s">
        <v>1435</v>
      </c>
      <c r="P1000" s="134" t="s">
        <v>1434</v>
      </c>
    </row>
    <row r="1001" spans="1:16">
      <c r="A1001" s="136" t="s">
        <v>1433</v>
      </c>
      <c r="B1001" s="135" t="s">
        <v>1058</v>
      </c>
      <c r="C1001" s="134">
        <v>233</v>
      </c>
      <c r="D1001" s="134">
        <v>1242</v>
      </c>
      <c r="E1001" s="141">
        <v>1190.17596566524</v>
      </c>
      <c r="F1001" s="141">
        <v>4.1726275631855003</v>
      </c>
      <c r="G1001" s="134">
        <v>825</v>
      </c>
      <c r="H1001" s="141">
        <v>66.425120772946897</v>
      </c>
      <c r="I1001" s="134">
        <v>699</v>
      </c>
      <c r="J1001" s="141">
        <v>56.280193236715</v>
      </c>
      <c r="K1001" s="132" t="s">
        <v>1432</v>
      </c>
      <c r="L1001" s="132">
        <v>1266</v>
      </c>
      <c r="M1001" s="132" t="s">
        <v>1431</v>
      </c>
      <c r="N1001" s="132">
        <v>1263</v>
      </c>
      <c r="O1001" s="134" t="s">
        <v>1430</v>
      </c>
      <c r="P1001" s="134" t="s">
        <v>1429</v>
      </c>
    </row>
    <row r="1002" spans="1:16">
      <c r="A1002" s="136" t="s">
        <v>1428</v>
      </c>
      <c r="B1002" s="135" t="s">
        <v>1021</v>
      </c>
      <c r="C1002" s="134">
        <v>225</v>
      </c>
      <c r="D1002" s="134">
        <v>762</v>
      </c>
      <c r="E1002" s="141">
        <v>691.45333333333303</v>
      </c>
      <c r="F1002" s="141">
        <v>9.2580927384077008</v>
      </c>
      <c r="G1002" s="134">
        <v>630</v>
      </c>
      <c r="H1002" s="141">
        <v>82.677165354330697</v>
      </c>
      <c r="I1002" s="134">
        <v>545</v>
      </c>
      <c r="J1002" s="141">
        <v>71.522309711286098</v>
      </c>
      <c r="K1002" s="132" t="s">
        <v>1427</v>
      </c>
      <c r="L1002" s="132">
        <v>795</v>
      </c>
      <c r="M1002" s="132" t="s">
        <v>1426</v>
      </c>
      <c r="N1002" s="132">
        <v>765</v>
      </c>
      <c r="O1002" s="134" t="s">
        <v>1425</v>
      </c>
      <c r="P1002" s="134" t="s">
        <v>1424</v>
      </c>
    </row>
    <row r="1003" spans="1:16">
      <c r="A1003" s="136" t="s">
        <v>1423</v>
      </c>
      <c r="B1003" s="135" t="s">
        <v>1021</v>
      </c>
      <c r="C1003" s="134">
        <v>236</v>
      </c>
      <c r="D1003" s="134">
        <v>861</v>
      </c>
      <c r="E1003" s="141">
        <v>800.23728813559296</v>
      </c>
      <c r="F1003" s="141">
        <v>7.0572255359357499</v>
      </c>
      <c r="G1003" s="134">
        <v>636</v>
      </c>
      <c r="H1003" s="141">
        <v>73.867595818815303</v>
      </c>
      <c r="I1003" s="134">
        <v>566</v>
      </c>
      <c r="J1003" s="141">
        <v>65.7375145180023</v>
      </c>
      <c r="K1003" s="132" t="s">
        <v>1422</v>
      </c>
      <c r="L1003" s="132">
        <v>816</v>
      </c>
      <c r="M1003" s="132" t="s">
        <v>1421</v>
      </c>
      <c r="N1003" s="132">
        <v>1773</v>
      </c>
      <c r="O1003" s="134" t="s">
        <v>1420</v>
      </c>
      <c r="P1003" s="134" t="s">
        <v>1419</v>
      </c>
    </row>
    <row r="1004" spans="1:16">
      <c r="A1004" s="136" t="s">
        <v>1418</v>
      </c>
      <c r="B1004" s="135" t="s">
        <v>1417</v>
      </c>
      <c r="C1004" s="134">
        <v>247</v>
      </c>
      <c r="D1004" s="134">
        <v>2691</v>
      </c>
      <c r="E1004" s="141">
        <v>2206.8218623481798</v>
      </c>
      <c r="F1004" s="141">
        <v>17.992498612107799</v>
      </c>
      <c r="G1004" s="134">
        <v>1937</v>
      </c>
      <c r="H1004" s="141">
        <v>71.980676328502398</v>
      </c>
      <c r="I1004" s="134">
        <v>1663</v>
      </c>
      <c r="J1004" s="141">
        <v>61.7985878855444</v>
      </c>
      <c r="K1004" s="132" t="s">
        <v>1416</v>
      </c>
      <c r="L1004" s="132">
        <v>2643</v>
      </c>
      <c r="M1004" s="132" t="s">
        <v>1415</v>
      </c>
      <c r="N1004" s="132">
        <v>2628</v>
      </c>
      <c r="O1004" s="134" t="s">
        <v>1414</v>
      </c>
      <c r="P1004" s="134" t="s">
        <v>1413</v>
      </c>
    </row>
    <row r="1005" spans="1:16">
      <c r="A1005" s="136" t="s">
        <v>1412</v>
      </c>
      <c r="B1005" s="135" t="s">
        <v>1058</v>
      </c>
      <c r="C1005" s="134">
        <v>239</v>
      </c>
      <c r="D1005" s="134">
        <v>1086</v>
      </c>
      <c r="E1005" s="141">
        <v>1034.0209205020899</v>
      </c>
      <c r="F1005" s="141">
        <v>4.7862872465845303</v>
      </c>
      <c r="G1005" s="134">
        <v>811</v>
      </c>
      <c r="H1005" s="141">
        <v>74.677716390423598</v>
      </c>
      <c r="I1005" s="134">
        <v>696</v>
      </c>
      <c r="J1005" s="141">
        <v>64.088397790055296</v>
      </c>
      <c r="K1005" s="132" t="s">
        <v>1411</v>
      </c>
      <c r="L1005" s="132">
        <v>1092</v>
      </c>
      <c r="M1005" s="132" t="s">
        <v>1410</v>
      </c>
      <c r="N1005" s="132">
        <v>1194</v>
      </c>
      <c r="O1005" s="134" t="s">
        <v>1409</v>
      </c>
      <c r="P1005" s="134" t="s">
        <v>1408</v>
      </c>
    </row>
    <row r="1006" spans="1:16">
      <c r="A1006" s="136" t="s">
        <v>1407</v>
      </c>
      <c r="B1006" s="135" t="s">
        <v>1021</v>
      </c>
      <c r="C1006" s="134">
        <v>242</v>
      </c>
      <c r="D1006" s="134">
        <v>750</v>
      </c>
      <c r="E1006" s="141">
        <v>718.89669421487599</v>
      </c>
      <c r="F1006" s="141">
        <v>4.1471074380165298</v>
      </c>
      <c r="G1006" s="134">
        <v>551</v>
      </c>
      <c r="H1006" s="141">
        <v>73.466666666666697</v>
      </c>
      <c r="I1006" s="134">
        <v>488</v>
      </c>
      <c r="J1006" s="141">
        <v>65.066666666666706</v>
      </c>
      <c r="K1006" s="132" t="s">
        <v>1406</v>
      </c>
      <c r="L1006" s="132">
        <v>756</v>
      </c>
      <c r="M1006" s="132" t="s">
        <v>1405</v>
      </c>
      <c r="N1006" s="132">
        <v>756</v>
      </c>
      <c r="O1006" s="134" t="s">
        <v>1404</v>
      </c>
      <c r="P1006" s="134" t="s">
        <v>1403</v>
      </c>
    </row>
    <row r="1007" spans="1:16">
      <c r="A1007" s="136" t="s">
        <v>1402</v>
      </c>
      <c r="B1007" s="135" t="s">
        <v>989</v>
      </c>
      <c r="C1007" s="134">
        <v>233</v>
      </c>
      <c r="D1007" s="134">
        <v>1290</v>
      </c>
      <c r="E1007" s="141">
        <v>572.69098712446396</v>
      </c>
      <c r="F1007" s="141">
        <v>55.6053498353129</v>
      </c>
      <c r="G1007" s="134">
        <v>656</v>
      </c>
      <c r="H1007" s="141">
        <v>50.8527131782946</v>
      </c>
      <c r="I1007" s="134">
        <v>523</v>
      </c>
      <c r="J1007" s="141">
        <v>40.542635658914698</v>
      </c>
      <c r="K1007" s="132" t="s">
        <v>1401</v>
      </c>
      <c r="L1007" s="132">
        <v>612</v>
      </c>
      <c r="M1007" s="132" t="s">
        <v>1400</v>
      </c>
      <c r="N1007" s="132">
        <v>588</v>
      </c>
      <c r="O1007" s="134" t="s">
        <v>1399</v>
      </c>
      <c r="P1007" s="134" t="s">
        <v>1398</v>
      </c>
    </row>
    <row r="1008" spans="1:16">
      <c r="A1008" s="136" t="s">
        <v>1397</v>
      </c>
      <c r="B1008" s="135" t="s">
        <v>1058</v>
      </c>
      <c r="C1008" s="134">
        <v>234</v>
      </c>
      <c r="D1008" s="134">
        <v>1023</v>
      </c>
      <c r="E1008" s="141">
        <v>997.58974358974399</v>
      </c>
      <c r="F1008" s="141">
        <v>2.4838960322831301</v>
      </c>
      <c r="G1008" s="134">
        <v>693</v>
      </c>
      <c r="H1008" s="141">
        <v>67.741935483871003</v>
      </c>
      <c r="I1008" s="134">
        <v>598</v>
      </c>
      <c r="J1008" s="141">
        <v>58.455522971652002</v>
      </c>
      <c r="K1008" s="132" t="s">
        <v>1396</v>
      </c>
      <c r="L1008" s="132">
        <v>1068</v>
      </c>
      <c r="M1008" s="132" t="s">
        <v>1395</v>
      </c>
      <c r="N1008" s="132">
        <v>1131</v>
      </c>
      <c r="O1008" s="134" t="s">
        <v>1394</v>
      </c>
      <c r="P1008" s="134" t="s">
        <v>1393</v>
      </c>
    </row>
    <row r="1009" spans="1:16">
      <c r="A1009" s="136" t="s">
        <v>1392</v>
      </c>
      <c r="B1009" s="135" t="s">
        <v>1021</v>
      </c>
      <c r="C1009" s="134">
        <v>235</v>
      </c>
      <c r="D1009" s="134">
        <v>762</v>
      </c>
      <c r="E1009" s="141">
        <v>715.2</v>
      </c>
      <c r="F1009" s="141">
        <v>6.1417322834645702</v>
      </c>
      <c r="G1009" s="134">
        <v>584</v>
      </c>
      <c r="H1009" s="141">
        <v>76.640419947506601</v>
      </c>
      <c r="I1009" s="134">
        <v>514</v>
      </c>
      <c r="J1009" s="141">
        <v>67.454068241469798</v>
      </c>
      <c r="K1009" s="132" t="s">
        <v>1391</v>
      </c>
      <c r="L1009" s="132">
        <v>1638</v>
      </c>
      <c r="M1009" s="132" t="s">
        <v>1390</v>
      </c>
      <c r="N1009" s="132">
        <v>774</v>
      </c>
      <c r="O1009" s="134" t="s">
        <v>1389</v>
      </c>
      <c r="P1009" s="134" t="s">
        <v>1388</v>
      </c>
    </row>
    <row r="1010" spans="1:16">
      <c r="A1010" s="136" t="s">
        <v>1387</v>
      </c>
      <c r="B1010" s="135" t="s">
        <v>1047</v>
      </c>
      <c r="C1010" s="134">
        <v>236</v>
      </c>
      <c r="D1010" s="134">
        <v>903</v>
      </c>
      <c r="E1010" s="141">
        <v>856.67796610169501</v>
      </c>
      <c r="F1010" s="141">
        <v>5.1297933442198298</v>
      </c>
      <c r="G1010" s="134">
        <v>726</v>
      </c>
      <c r="H1010" s="141">
        <v>80.398671096345495</v>
      </c>
      <c r="I1010" s="134">
        <v>660</v>
      </c>
      <c r="J1010" s="141">
        <v>73.089700996677706</v>
      </c>
      <c r="K1010" s="132" t="s">
        <v>1386</v>
      </c>
      <c r="L1010" s="132">
        <v>903</v>
      </c>
      <c r="M1010" s="132" t="s">
        <v>1385</v>
      </c>
      <c r="N1010" s="132">
        <v>882</v>
      </c>
      <c r="O1010" s="134" t="s">
        <v>1384</v>
      </c>
      <c r="P1010" s="134" t="s">
        <v>1383</v>
      </c>
    </row>
    <row r="1011" spans="1:16">
      <c r="A1011" s="136" t="s">
        <v>1382</v>
      </c>
      <c r="B1011" s="135" t="s">
        <v>989</v>
      </c>
      <c r="C1011" s="134">
        <v>217</v>
      </c>
      <c r="D1011" s="134">
        <v>627</v>
      </c>
      <c r="E1011" s="141">
        <v>530.61290322580601</v>
      </c>
      <c r="F1011" s="141">
        <v>15.3727427072079</v>
      </c>
      <c r="G1011" s="134">
        <v>511</v>
      </c>
      <c r="H1011" s="141">
        <v>81.499202551834102</v>
      </c>
      <c r="I1011" s="134">
        <v>463</v>
      </c>
      <c r="J1011" s="141">
        <v>73.8437001594896</v>
      </c>
      <c r="K1011" s="132" t="s">
        <v>1381</v>
      </c>
      <c r="L1011" s="132">
        <v>612</v>
      </c>
      <c r="M1011" s="132" t="s">
        <v>1380</v>
      </c>
      <c r="N1011" s="132">
        <v>603</v>
      </c>
      <c r="O1011" s="134" t="s">
        <v>1379</v>
      </c>
      <c r="P1011" s="134" t="s">
        <v>1378</v>
      </c>
    </row>
    <row r="1012" spans="1:16">
      <c r="A1012" s="136" t="s">
        <v>1377</v>
      </c>
      <c r="B1012" s="135" t="s">
        <v>1047</v>
      </c>
      <c r="C1012" s="134">
        <v>234</v>
      </c>
      <c r="D1012" s="134">
        <v>948</v>
      </c>
      <c r="E1012" s="141">
        <v>903.64102564102598</v>
      </c>
      <c r="F1012" s="141">
        <v>4.6792167045331601</v>
      </c>
      <c r="G1012" s="134">
        <v>660</v>
      </c>
      <c r="H1012" s="141">
        <v>69.620253164556999</v>
      </c>
      <c r="I1012" s="134">
        <v>550</v>
      </c>
      <c r="J1012" s="141">
        <v>58.016877637130797</v>
      </c>
      <c r="K1012" s="132" t="s">
        <v>1376</v>
      </c>
      <c r="L1012" s="132">
        <v>945</v>
      </c>
      <c r="M1012" s="132" t="s">
        <v>1375</v>
      </c>
      <c r="N1012" s="132">
        <v>1005</v>
      </c>
      <c r="O1012" s="134" t="s">
        <v>1374</v>
      </c>
      <c r="P1012" s="134" t="s">
        <v>1373</v>
      </c>
    </row>
    <row r="1013" spans="1:16">
      <c r="A1013" s="136" t="s">
        <v>1372</v>
      </c>
      <c r="B1013" s="135" t="s">
        <v>1021</v>
      </c>
      <c r="C1013" s="134">
        <v>241</v>
      </c>
      <c r="D1013" s="134">
        <v>606</v>
      </c>
      <c r="E1013" s="141">
        <v>577.84232365145203</v>
      </c>
      <c r="F1013" s="141">
        <v>4.6464812456349396</v>
      </c>
      <c r="G1013" s="134">
        <v>502</v>
      </c>
      <c r="H1013" s="141">
        <v>82.838283828382799</v>
      </c>
      <c r="I1013" s="134">
        <v>458</v>
      </c>
      <c r="J1013" s="141">
        <v>75.577557755775601</v>
      </c>
      <c r="K1013" s="132" t="s">
        <v>1371</v>
      </c>
      <c r="L1013" s="132">
        <v>633</v>
      </c>
      <c r="M1013" s="132" t="s">
        <v>1370</v>
      </c>
      <c r="N1013" s="132">
        <v>609</v>
      </c>
      <c r="O1013" s="134" t="s">
        <v>1369</v>
      </c>
      <c r="P1013" s="134" t="s">
        <v>1368</v>
      </c>
    </row>
    <row r="1014" spans="1:16">
      <c r="A1014" s="136" t="s">
        <v>1367</v>
      </c>
      <c r="B1014" s="135" t="s">
        <v>1021</v>
      </c>
      <c r="C1014" s="134">
        <v>232</v>
      </c>
      <c r="D1014" s="134">
        <v>846</v>
      </c>
      <c r="E1014" s="141">
        <v>765.09051724137896</v>
      </c>
      <c r="F1014" s="141">
        <v>9.5637686475911003</v>
      </c>
      <c r="G1014" s="134">
        <v>683</v>
      </c>
      <c r="H1014" s="141">
        <v>80.732860520094604</v>
      </c>
      <c r="I1014" s="134">
        <v>601</v>
      </c>
      <c r="J1014" s="141">
        <v>71.040189125295498</v>
      </c>
      <c r="K1014" s="132" t="s">
        <v>1366</v>
      </c>
      <c r="L1014" s="132">
        <v>828</v>
      </c>
      <c r="M1014" s="132" t="s">
        <v>1365</v>
      </c>
      <c r="N1014" s="132">
        <v>942</v>
      </c>
      <c r="O1014" s="134" t="s">
        <v>1364</v>
      </c>
      <c r="P1014" s="134" t="s">
        <v>1363</v>
      </c>
    </row>
    <row r="1015" spans="1:16">
      <c r="A1015" s="136" t="s">
        <v>1362</v>
      </c>
      <c r="B1015" s="135" t="s">
        <v>1047</v>
      </c>
      <c r="C1015" s="134">
        <v>232</v>
      </c>
      <c r="D1015" s="134">
        <v>852</v>
      </c>
      <c r="E1015" s="141">
        <v>818.19827586206895</v>
      </c>
      <c r="F1015" s="141">
        <v>3.9673385138416699</v>
      </c>
      <c r="G1015" s="134">
        <v>662</v>
      </c>
      <c r="H1015" s="141">
        <v>77.699530516431906</v>
      </c>
      <c r="I1015" s="134">
        <v>585</v>
      </c>
      <c r="J1015" s="141">
        <v>68.661971830985905</v>
      </c>
      <c r="K1015" s="132" t="s">
        <v>1361</v>
      </c>
      <c r="L1015" s="132">
        <v>1032</v>
      </c>
      <c r="M1015" s="132" t="s">
        <v>1360</v>
      </c>
      <c r="N1015" s="132">
        <v>1020</v>
      </c>
      <c r="O1015" s="134" t="s">
        <v>1359</v>
      </c>
      <c r="P1015" s="134" t="s">
        <v>1358</v>
      </c>
    </row>
    <row r="1016" spans="1:16">
      <c r="A1016" s="136" t="s">
        <v>1357</v>
      </c>
      <c r="B1016" s="135" t="s">
        <v>1047</v>
      </c>
      <c r="C1016" s="134">
        <v>234</v>
      </c>
      <c r="D1016" s="134">
        <v>981</v>
      </c>
      <c r="E1016" s="141">
        <v>899.14102564102598</v>
      </c>
      <c r="F1016" s="141">
        <v>8.3444418306803598</v>
      </c>
      <c r="G1016" s="134">
        <v>807</v>
      </c>
      <c r="H1016" s="141">
        <v>82.262996941896006</v>
      </c>
      <c r="I1016" s="134">
        <v>722</v>
      </c>
      <c r="J1016" s="141">
        <v>73.598369011213094</v>
      </c>
      <c r="K1016" s="132" t="s">
        <v>1356</v>
      </c>
      <c r="L1016" s="132">
        <v>975</v>
      </c>
      <c r="M1016" s="132" t="s">
        <v>1355</v>
      </c>
      <c r="N1016" s="132">
        <v>996</v>
      </c>
      <c r="O1016" s="134" t="s">
        <v>1354</v>
      </c>
      <c r="P1016" s="134" t="s">
        <v>1353</v>
      </c>
    </row>
    <row r="1017" spans="1:16">
      <c r="A1017" s="136" t="s">
        <v>1352</v>
      </c>
      <c r="B1017" s="135" t="s">
        <v>989</v>
      </c>
      <c r="C1017" s="134">
        <v>237</v>
      </c>
      <c r="D1017" s="134">
        <v>591</v>
      </c>
      <c r="E1017" s="141">
        <v>582.07594936708904</v>
      </c>
      <c r="F1017" s="141">
        <v>1.5099916468547201</v>
      </c>
      <c r="G1017" s="134">
        <v>437</v>
      </c>
      <c r="H1017" s="141">
        <v>73.942470389170893</v>
      </c>
      <c r="I1017" s="134">
        <v>374</v>
      </c>
      <c r="J1017" s="141">
        <v>63.282571912013502</v>
      </c>
      <c r="K1017" s="132" t="s">
        <v>1351</v>
      </c>
      <c r="L1017" s="132">
        <v>654</v>
      </c>
      <c r="M1017" s="132" t="s">
        <v>1350</v>
      </c>
      <c r="N1017" s="132">
        <v>642</v>
      </c>
      <c r="O1017" s="134" t="s">
        <v>1349</v>
      </c>
      <c r="P1017" s="134" t="s">
        <v>1348</v>
      </c>
    </row>
    <row r="1018" spans="1:16">
      <c r="A1018" s="136" t="s">
        <v>1347</v>
      </c>
      <c r="B1018" s="135" t="s">
        <v>1021</v>
      </c>
      <c r="C1018" s="134">
        <v>231</v>
      </c>
      <c r="D1018" s="134">
        <v>690</v>
      </c>
      <c r="E1018" s="141">
        <v>669.24675324675297</v>
      </c>
      <c r="F1018" s="141">
        <v>3.0077169207604002</v>
      </c>
      <c r="G1018" s="134">
        <v>361</v>
      </c>
      <c r="H1018" s="141">
        <v>52.318840579710098</v>
      </c>
      <c r="I1018" s="134">
        <v>298</v>
      </c>
      <c r="J1018" s="141">
        <v>43.188405797101403</v>
      </c>
      <c r="K1018" s="132" t="s">
        <v>1346</v>
      </c>
      <c r="L1018" s="132">
        <v>699</v>
      </c>
      <c r="M1018" s="132" t="s">
        <v>1345</v>
      </c>
      <c r="N1018" s="132">
        <v>699</v>
      </c>
      <c r="O1018" s="134" t="s">
        <v>1344</v>
      </c>
      <c r="P1018" s="134" t="s">
        <v>1343</v>
      </c>
    </row>
    <row r="1019" spans="1:16">
      <c r="A1019" s="136" t="s">
        <v>1342</v>
      </c>
      <c r="B1019" s="135" t="s">
        <v>1021</v>
      </c>
      <c r="C1019" s="134">
        <v>229</v>
      </c>
      <c r="D1019" s="134">
        <v>771</v>
      </c>
      <c r="E1019" s="141">
        <v>727.16593886462897</v>
      </c>
      <c r="F1019" s="141">
        <v>5.6853516388289496</v>
      </c>
      <c r="G1019" s="134">
        <v>506</v>
      </c>
      <c r="H1019" s="141">
        <v>65.629053177691304</v>
      </c>
      <c r="I1019" s="134">
        <v>434</v>
      </c>
      <c r="J1019" s="141">
        <v>56.290531776913099</v>
      </c>
      <c r="K1019" s="132" t="s">
        <v>1341</v>
      </c>
      <c r="L1019" s="132">
        <v>774</v>
      </c>
      <c r="M1019" s="132" t="s">
        <v>1340</v>
      </c>
      <c r="N1019" s="132">
        <v>756</v>
      </c>
      <c r="O1019" s="134" t="s">
        <v>1339</v>
      </c>
      <c r="P1019" s="134" t="s">
        <v>1338</v>
      </c>
    </row>
    <row r="1020" spans="1:16">
      <c r="A1020" s="136" t="s">
        <v>1337</v>
      </c>
      <c r="B1020" s="135" t="s">
        <v>1021</v>
      </c>
      <c r="C1020" s="134">
        <v>233</v>
      </c>
      <c r="D1020" s="134">
        <v>977</v>
      </c>
      <c r="E1020" s="141">
        <v>822.97424892703896</v>
      </c>
      <c r="F1020" s="141">
        <v>15.765174111869101</v>
      </c>
      <c r="G1020" s="134">
        <v>827</v>
      </c>
      <c r="H1020" s="141">
        <v>84.646878198566995</v>
      </c>
      <c r="I1020" s="134">
        <v>719</v>
      </c>
      <c r="J1020" s="141">
        <v>73.592630501535297</v>
      </c>
      <c r="K1020" s="132" t="s">
        <v>1336</v>
      </c>
      <c r="L1020" s="132">
        <v>2340</v>
      </c>
      <c r="M1020" s="132" t="s">
        <v>1335</v>
      </c>
      <c r="N1020" s="132">
        <v>2148</v>
      </c>
      <c r="O1020" s="134" t="s">
        <v>1334</v>
      </c>
      <c r="P1020" s="134" t="s">
        <v>1333</v>
      </c>
    </row>
    <row r="1021" spans="1:16">
      <c r="A1021" s="136" t="s">
        <v>1332</v>
      </c>
      <c r="B1021" s="135" t="s">
        <v>1021</v>
      </c>
      <c r="C1021" s="134">
        <v>230</v>
      </c>
      <c r="D1021" s="134">
        <v>612</v>
      </c>
      <c r="E1021" s="141">
        <v>602.37391304347796</v>
      </c>
      <c r="F1021" s="141">
        <v>1.5728900255754501</v>
      </c>
      <c r="G1021" s="134">
        <v>393</v>
      </c>
      <c r="H1021" s="141">
        <v>64.215686274509807</v>
      </c>
      <c r="I1021" s="134">
        <v>341</v>
      </c>
      <c r="J1021" s="141">
        <v>55.718954248366003</v>
      </c>
      <c r="K1021" s="132" t="s">
        <v>1331</v>
      </c>
      <c r="L1021" s="132">
        <v>618</v>
      </c>
      <c r="M1021" s="132" t="s">
        <v>1330</v>
      </c>
      <c r="N1021" s="132">
        <v>621</v>
      </c>
      <c r="O1021" s="134" t="s">
        <v>1329</v>
      </c>
      <c r="P1021" s="134" t="s">
        <v>1328</v>
      </c>
    </row>
    <row r="1022" spans="1:16">
      <c r="A1022" s="136" t="s">
        <v>1327</v>
      </c>
      <c r="B1022" s="135" t="s">
        <v>1058</v>
      </c>
      <c r="C1022" s="134">
        <v>244</v>
      </c>
      <c r="D1022" s="134">
        <v>1416</v>
      </c>
      <c r="E1022" s="141">
        <v>1303.0696721311499</v>
      </c>
      <c r="F1022" s="141">
        <v>7.9753056404556801</v>
      </c>
      <c r="G1022" s="134">
        <v>1105</v>
      </c>
      <c r="H1022" s="141">
        <v>78.036723163841799</v>
      </c>
      <c r="I1022" s="134">
        <v>979</v>
      </c>
      <c r="J1022" s="141">
        <v>69.138418079095999</v>
      </c>
      <c r="K1022" s="132" t="s">
        <v>1326</v>
      </c>
      <c r="L1022" s="132">
        <v>1395</v>
      </c>
      <c r="M1022" s="132" t="s">
        <v>1325</v>
      </c>
      <c r="N1022" s="132">
        <v>1476</v>
      </c>
      <c r="O1022" s="134" t="s">
        <v>1324</v>
      </c>
      <c r="P1022" s="134" t="s">
        <v>1323</v>
      </c>
    </row>
    <row r="1023" spans="1:16">
      <c r="A1023" s="136" t="s">
        <v>1322</v>
      </c>
      <c r="B1023" s="135" t="s">
        <v>989</v>
      </c>
      <c r="C1023" s="134">
        <v>226</v>
      </c>
      <c r="D1023" s="134">
        <v>1017</v>
      </c>
      <c r="E1023" s="141">
        <v>494.42920353982299</v>
      </c>
      <c r="F1023" s="141">
        <v>51.383559140627</v>
      </c>
      <c r="G1023" s="134">
        <v>504</v>
      </c>
      <c r="H1023" s="141">
        <v>49.557522123893797</v>
      </c>
      <c r="I1023" s="134">
        <v>365</v>
      </c>
      <c r="J1023" s="141">
        <v>35.889872173058002</v>
      </c>
      <c r="K1023" s="132" t="s">
        <v>1321</v>
      </c>
      <c r="L1023" s="132">
        <v>516</v>
      </c>
      <c r="M1023" s="132" t="s">
        <v>1320</v>
      </c>
      <c r="N1023" s="132">
        <v>507</v>
      </c>
      <c r="O1023" s="134" t="s">
        <v>1319</v>
      </c>
      <c r="P1023" s="134" t="s">
        <v>1318</v>
      </c>
    </row>
    <row r="1024" spans="1:16">
      <c r="A1024" s="136" t="s">
        <v>1317</v>
      </c>
      <c r="B1024" s="135" t="s">
        <v>1021</v>
      </c>
      <c r="C1024" s="134">
        <v>232</v>
      </c>
      <c r="D1024" s="134">
        <v>687</v>
      </c>
      <c r="E1024" s="141">
        <v>656.75431034482801</v>
      </c>
      <c r="F1024" s="141">
        <v>4.4025749134166503</v>
      </c>
      <c r="G1024" s="134">
        <v>487</v>
      </c>
      <c r="H1024" s="141">
        <v>70.887918486171799</v>
      </c>
      <c r="I1024" s="134">
        <v>333</v>
      </c>
      <c r="J1024" s="141">
        <v>48.471615720523999</v>
      </c>
      <c r="K1024" s="132" t="s">
        <v>1316</v>
      </c>
      <c r="L1024" s="132">
        <v>678</v>
      </c>
      <c r="M1024" s="132" t="s">
        <v>1315</v>
      </c>
      <c r="N1024" s="132">
        <v>684</v>
      </c>
      <c r="O1024" s="134" t="s">
        <v>1314</v>
      </c>
      <c r="P1024" s="134" t="s">
        <v>1313</v>
      </c>
    </row>
    <row r="1025" spans="1:16">
      <c r="A1025" s="136" t="s">
        <v>1312</v>
      </c>
      <c r="B1025" s="135" t="s">
        <v>1021</v>
      </c>
      <c r="C1025" s="134">
        <v>230</v>
      </c>
      <c r="D1025" s="134">
        <v>735</v>
      </c>
      <c r="E1025" s="141">
        <v>684.10434782608695</v>
      </c>
      <c r="F1025" s="141">
        <v>6.9245785270629998</v>
      </c>
      <c r="G1025" s="134">
        <v>591</v>
      </c>
      <c r="H1025" s="141">
        <v>80.408163265306101</v>
      </c>
      <c r="I1025" s="134">
        <v>512</v>
      </c>
      <c r="J1025" s="141">
        <v>69.659863945578195</v>
      </c>
      <c r="K1025" s="132" t="s">
        <v>1311</v>
      </c>
      <c r="L1025" s="132">
        <v>762</v>
      </c>
      <c r="M1025" s="132" t="s">
        <v>1310</v>
      </c>
      <c r="N1025" s="132">
        <v>780</v>
      </c>
      <c r="O1025" s="134" t="s">
        <v>1309</v>
      </c>
      <c r="P1025" s="134" t="s">
        <v>1308</v>
      </c>
    </row>
    <row r="1026" spans="1:16">
      <c r="A1026" s="136" t="s">
        <v>1307</v>
      </c>
      <c r="B1026" s="135" t="s">
        <v>989</v>
      </c>
      <c r="C1026" s="134">
        <v>224</v>
      </c>
      <c r="D1026" s="134">
        <v>453</v>
      </c>
      <c r="E1026" s="141">
        <v>448.125</v>
      </c>
      <c r="F1026" s="141">
        <v>1.0761589403973499</v>
      </c>
      <c r="G1026" s="134">
        <v>302</v>
      </c>
      <c r="H1026" s="141">
        <v>66.6666666666667</v>
      </c>
      <c r="I1026" s="134">
        <v>261</v>
      </c>
      <c r="J1026" s="141">
        <v>57.615894039735103</v>
      </c>
      <c r="K1026" s="132" t="s">
        <v>1306</v>
      </c>
      <c r="L1026" s="132">
        <v>501</v>
      </c>
      <c r="M1026" s="132" t="s">
        <v>1305</v>
      </c>
      <c r="N1026" s="132">
        <v>552</v>
      </c>
      <c r="O1026" s="134" t="s">
        <v>1304</v>
      </c>
      <c r="P1026" s="134" t="s">
        <v>1303</v>
      </c>
    </row>
    <row r="1027" spans="1:16">
      <c r="A1027" s="136" t="s">
        <v>1302</v>
      </c>
      <c r="B1027" s="135" t="s">
        <v>1021</v>
      </c>
      <c r="C1027" s="134">
        <v>221</v>
      </c>
      <c r="D1027" s="134">
        <v>657</v>
      </c>
      <c r="E1027" s="141">
        <v>613.69683257918598</v>
      </c>
      <c r="F1027" s="141">
        <v>6.5910452695303601</v>
      </c>
      <c r="G1027" s="134">
        <v>549</v>
      </c>
      <c r="H1027" s="141">
        <v>83.561643835616394</v>
      </c>
      <c r="I1027" s="134">
        <v>495</v>
      </c>
      <c r="J1027" s="141">
        <v>75.342465753424705</v>
      </c>
      <c r="K1027" s="132" t="s">
        <v>1301</v>
      </c>
      <c r="L1027" s="132">
        <v>591</v>
      </c>
      <c r="M1027" s="132" t="s">
        <v>1300</v>
      </c>
      <c r="N1027" s="132">
        <v>696</v>
      </c>
      <c r="O1027" s="134" t="s">
        <v>1299</v>
      </c>
      <c r="P1027" s="134" t="s">
        <v>1298</v>
      </c>
    </row>
    <row r="1028" spans="1:16">
      <c r="A1028" s="136" t="s">
        <v>1297</v>
      </c>
      <c r="B1028" s="135" t="s">
        <v>1047</v>
      </c>
      <c r="C1028" s="134">
        <v>242</v>
      </c>
      <c r="D1028" s="134">
        <v>1041</v>
      </c>
      <c r="E1028" s="141">
        <v>957.97933884297504</v>
      </c>
      <c r="F1028" s="141">
        <v>7.9750875270917199</v>
      </c>
      <c r="G1028" s="134">
        <v>814</v>
      </c>
      <c r="H1028" s="141">
        <v>78.1940441882805</v>
      </c>
      <c r="I1028" s="134">
        <v>717</v>
      </c>
      <c r="J1028" s="141">
        <v>68.876080691642699</v>
      </c>
      <c r="K1028" s="132" t="s">
        <v>1296</v>
      </c>
      <c r="L1028" s="132">
        <v>1041</v>
      </c>
      <c r="M1028" s="132" t="s">
        <v>1295</v>
      </c>
      <c r="N1028" s="132">
        <v>1023</v>
      </c>
      <c r="O1028" s="134" t="s">
        <v>1294</v>
      </c>
      <c r="P1028" s="134" t="s">
        <v>1293</v>
      </c>
    </row>
    <row r="1029" spans="1:16">
      <c r="A1029" s="136" t="s">
        <v>1292</v>
      </c>
      <c r="B1029" s="135" t="s">
        <v>1058</v>
      </c>
      <c r="C1029" s="134">
        <v>242</v>
      </c>
      <c r="D1029" s="134">
        <v>1332</v>
      </c>
      <c r="E1029" s="141">
        <v>1226.7644628099199</v>
      </c>
      <c r="F1029" s="141">
        <v>7.90056585511131</v>
      </c>
      <c r="G1029" s="134">
        <v>1055</v>
      </c>
      <c r="H1029" s="141">
        <v>79.204204204204203</v>
      </c>
      <c r="I1029" s="134">
        <v>911</v>
      </c>
      <c r="J1029" s="141">
        <v>68.393393393393396</v>
      </c>
      <c r="K1029" s="132" t="s">
        <v>1291</v>
      </c>
      <c r="L1029" s="132">
        <v>1365</v>
      </c>
      <c r="M1029" s="132" t="s">
        <v>1290</v>
      </c>
      <c r="N1029" s="132">
        <v>1356</v>
      </c>
      <c r="O1029" s="134" t="s">
        <v>1289</v>
      </c>
      <c r="P1029" s="134" t="s">
        <v>1288</v>
      </c>
    </row>
    <row r="1030" spans="1:16">
      <c r="A1030" s="136" t="s">
        <v>1287</v>
      </c>
      <c r="B1030" s="135" t="s">
        <v>989</v>
      </c>
      <c r="C1030" s="134">
        <v>234</v>
      </c>
      <c r="D1030" s="134">
        <v>459</v>
      </c>
      <c r="E1030" s="141">
        <v>452.83333333333297</v>
      </c>
      <c r="F1030" s="141">
        <v>1.3435003631082101</v>
      </c>
      <c r="G1030" s="134">
        <v>390</v>
      </c>
      <c r="H1030" s="141">
        <v>84.967320261437905</v>
      </c>
      <c r="I1030" s="134">
        <v>344</v>
      </c>
      <c r="J1030" s="141">
        <v>74.945533769063204</v>
      </c>
      <c r="K1030" s="132" t="s">
        <v>1286</v>
      </c>
      <c r="L1030" s="132">
        <v>468</v>
      </c>
      <c r="M1030" s="132" t="s">
        <v>1285</v>
      </c>
      <c r="N1030" s="132">
        <v>2139</v>
      </c>
      <c r="O1030" s="134" t="s">
        <v>1284</v>
      </c>
      <c r="P1030" s="134" t="s">
        <v>1283</v>
      </c>
    </row>
    <row r="1031" spans="1:16">
      <c r="A1031" s="136" t="s">
        <v>1282</v>
      </c>
      <c r="B1031" s="135" t="s">
        <v>1021</v>
      </c>
      <c r="C1031" s="134">
        <v>221</v>
      </c>
      <c r="D1031" s="134">
        <v>780</v>
      </c>
      <c r="E1031" s="141">
        <v>733.39819004524895</v>
      </c>
      <c r="F1031" s="141">
        <v>5.9745910198398899</v>
      </c>
      <c r="G1031" s="134">
        <v>551</v>
      </c>
      <c r="H1031" s="141">
        <v>70.641025641025607</v>
      </c>
      <c r="I1031" s="134">
        <v>498</v>
      </c>
      <c r="J1031" s="141">
        <v>63.846153846153797</v>
      </c>
      <c r="K1031" s="132" t="s">
        <v>1281</v>
      </c>
      <c r="L1031" s="132">
        <v>816</v>
      </c>
      <c r="M1031" s="132" t="s">
        <v>1280</v>
      </c>
      <c r="N1031" s="132">
        <v>783</v>
      </c>
      <c r="O1031" s="134" t="s">
        <v>1279</v>
      </c>
      <c r="P1031" s="134" t="s">
        <v>1278</v>
      </c>
    </row>
    <row r="1032" spans="1:16">
      <c r="A1032" s="136" t="s">
        <v>1277</v>
      </c>
      <c r="B1032" s="135" t="s">
        <v>1021</v>
      </c>
      <c r="C1032" s="134">
        <v>237</v>
      </c>
      <c r="D1032" s="134">
        <v>915</v>
      </c>
      <c r="E1032" s="141">
        <v>816.06329113924096</v>
      </c>
      <c r="F1032" s="141">
        <v>10.8127550667497</v>
      </c>
      <c r="G1032" s="134">
        <v>717</v>
      </c>
      <c r="H1032" s="141">
        <v>78.360655737704903</v>
      </c>
      <c r="I1032" s="134">
        <v>628</v>
      </c>
      <c r="J1032" s="141">
        <v>68.633879781420802</v>
      </c>
      <c r="K1032" s="132" t="s">
        <v>1276</v>
      </c>
      <c r="L1032" s="132">
        <v>933</v>
      </c>
      <c r="M1032" s="132" t="s">
        <v>1275</v>
      </c>
      <c r="N1032" s="132">
        <v>945</v>
      </c>
      <c r="O1032" s="134" t="s">
        <v>1274</v>
      </c>
      <c r="P1032" s="134" t="s">
        <v>1273</v>
      </c>
    </row>
    <row r="1033" spans="1:16">
      <c r="A1033" s="136" t="s">
        <v>1272</v>
      </c>
      <c r="B1033" s="135" t="s">
        <v>1021</v>
      </c>
      <c r="C1033" s="134">
        <v>231</v>
      </c>
      <c r="D1033" s="134">
        <v>642</v>
      </c>
      <c r="E1033" s="141">
        <v>607.79220779220805</v>
      </c>
      <c r="F1033" s="141">
        <v>5.3283165432698096</v>
      </c>
      <c r="G1033" s="134">
        <v>559</v>
      </c>
      <c r="H1033" s="141">
        <v>87.071651090342698</v>
      </c>
      <c r="I1033" s="134">
        <v>493</v>
      </c>
      <c r="J1033" s="141">
        <v>76.791277258567007</v>
      </c>
      <c r="K1033" s="132" t="s">
        <v>1271</v>
      </c>
      <c r="L1033" s="132">
        <v>681</v>
      </c>
      <c r="M1033" s="132" t="s">
        <v>1270</v>
      </c>
      <c r="N1033" s="132">
        <v>684</v>
      </c>
      <c r="O1033" s="134" t="s">
        <v>1269</v>
      </c>
      <c r="P1033" s="134" t="s">
        <v>1268</v>
      </c>
    </row>
    <row r="1034" spans="1:16">
      <c r="A1034" s="136" t="s">
        <v>1267</v>
      </c>
      <c r="B1034" s="135" t="s">
        <v>1021</v>
      </c>
      <c r="C1034" s="134">
        <v>234</v>
      </c>
      <c r="D1034" s="134">
        <v>897</v>
      </c>
      <c r="E1034" s="141">
        <v>804.66666666666697</v>
      </c>
      <c r="F1034" s="141">
        <v>10.2935711631364</v>
      </c>
      <c r="G1034" s="134">
        <v>807</v>
      </c>
      <c r="H1034" s="141">
        <v>89.966555183946497</v>
      </c>
      <c r="I1034" s="134">
        <v>705</v>
      </c>
      <c r="J1034" s="141">
        <v>78.595317725752494</v>
      </c>
      <c r="K1034" s="132" t="s">
        <v>1266</v>
      </c>
      <c r="L1034" s="132">
        <v>924</v>
      </c>
      <c r="M1034" s="132" t="s">
        <v>1265</v>
      </c>
      <c r="N1034" s="132">
        <v>912</v>
      </c>
      <c r="O1034" s="134" t="s">
        <v>1264</v>
      </c>
      <c r="P1034" s="134" t="s">
        <v>1263</v>
      </c>
    </row>
    <row r="1035" spans="1:16">
      <c r="A1035" s="136" t="s">
        <v>1262</v>
      </c>
      <c r="B1035" s="135" t="s">
        <v>1058</v>
      </c>
      <c r="C1035" s="134">
        <v>238</v>
      </c>
      <c r="D1035" s="134">
        <v>2076</v>
      </c>
      <c r="E1035" s="141">
        <v>1152.3151260504201</v>
      </c>
      <c r="F1035" s="141">
        <v>44.493491038033703</v>
      </c>
      <c r="G1035" s="134">
        <v>806</v>
      </c>
      <c r="H1035" s="141">
        <v>38.824662813102101</v>
      </c>
      <c r="I1035" s="134">
        <v>649</v>
      </c>
      <c r="J1035" s="141">
        <v>31.262042389209999</v>
      </c>
      <c r="K1035" s="132" t="s">
        <v>1261</v>
      </c>
      <c r="L1035" s="132">
        <v>1206</v>
      </c>
      <c r="M1035" s="132" t="s">
        <v>1260</v>
      </c>
      <c r="N1035" s="132">
        <v>1206</v>
      </c>
      <c r="O1035" s="134" t="s">
        <v>1259</v>
      </c>
      <c r="P1035" s="134" t="s">
        <v>1258</v>
      </c>
    </row>
    <row r="1036" spans="1:16">
      <c r="A1036" s="136" t="s">
        <v>1257</v>
      </c>
      <c r="B1036" s="135" t="s">
        <v>1047</v>
      </c>
      <c r="C1036" s="134">
        <v>236</v>
      </c>
      <c r="D1036" s="134">
        <v>942</v>
      </c>
      <c r="E1036" s="141">
        <v>901.5</v>
      </c>
      <c r="F1036" s="141">
        <v>4.2993630573248396</v>
      </c>
      <c r="G1036" s="134">
        <v>719</v>
      </c>
      <c r="H1036" s="141">
        <v>76.326963906581796</v>
      </c>
      <c r="I1036" s="134">
        <v>622</v>
      </c>
      <c r="J1036" s="141">
        <v>66.029723991507396</v>
      </c>
      <c r="K1036" s="132" t="s">
        <v>1256</v>
      </c>
      <c r="L1036" s="132">
        <v>963</v>
      </c>
      <c r="M1036" s="132" t="s">
        <v>1255</v>
      </c>
      <c r="N1036" s="132">
        <v>936</v>
      </c>
      <c r="O1036" s="134" t="s">
        <v>1254</v>
      </c>
      <c r="P1036" s="134" t="s">
        <v>1253</v>
      </c>
    </row>
    <row r="1037" spans="1:16">
      <c r="A1037" s="136" t="s">
        <v>1252</v>
      </c>
      <c r="B1037" s="135" t="s">
        <v>989</v>
      </c>
      <c r="C1037" s="134">
        <v>229</v>
      </c>
      <c r="D1037" s="134">
        <v>138</v>
      </c>
      <c r="E1037" s="141">
        <v>135.48471615720501</v>
      </c>
      <c r="F1037" s="141">
        <v>1.8226694513005499</v>
      </c>
      <c r="G1037" s="134">
        <v>101</v>
      </c>
      <c r="H1037" s="141">
        <v>73.188405797101495</v>
      </c>
      <c r="I1037" s="134">
        <v>88</v>
      </c>
      <c r="J1037" s="141">
        <v>63.768115942028999</v>
      </c>
      <c r="K1037" s="132" t="s">
        <v>1251</v>
      </c>
      <c r="L1037" s="132">
        <v>717</v>
      </c>
      <c r="M1037" s="132" t="s">
        <v>1250</v>
      </c>
      <c r="N1037" s="132">
        <v>930</v>
      </c>
      <c r="O1037" s="134" t="s">
        <v>1249</v>
      </c>
      <c r="P1037" s="134" t="s">
        <v>1248</v>
      </c>
    </row>
    <row r="1038" spans="1:16">
      <c r="A1038" s="136" t="s">
        <v>1247</v>
      </c>
      <c r="B1038" s="135" t="s">
        <v>1021</v>
      </c>
      <c r="C1038" s="134">
        <v>230</v>
      </c>
      <c r="D1038" s="134">
        <v>699</v>
      </c>
      <c r="E1038" s="141">
        <v>664.34347826087003</v>
      </c>
      <c r="F1038" s="141">
        <v>4.9580145549542802</v>
      </c>
      <c r="G1038" s="134">
        <v>515</v>
      </c>
      <c r="H1038" s="141">
        <v>73.676680972818303</v>
      </c>
      <c r="I1038" s="134">
        <v>472</v>
      </c>
      <c r="J1038" s="141">
        <v>67.525035765379101</v>
      </c>
      <c r="K1038" s="132" t="s">
        <v>1246</v>
      </c>
      <c r="L1038" s="132">
        <v>684</v>
      </c>
      <c r="M1038" s="132" t="s">
        <v>1245</v>
      </c>
      <c r="N1038" s="132">
        <v>699</v>
      </c>
      <c r="O1038" s="134" t="s">
        <v>1244</v>
      </c>
      <c r="P1038" s="134" t="s">
        <v>1243</v>
      </c>
    </row>
    <row r="1039" spans="1:16">
      <c r="A1039" s="136" t="s">
        <v>1242</v>
      </c>
      <c r="B1039" s="135" t="s">
        <v>989</v>
      </c>
      <c r="C1039" s="134">
        <v>228</v>
      </c>
      <c r="D1039" s="134">
        <v>339</v>
      </c>
      <c r="E1039" s="141">
        <v>335.52631578947398</v>
      </c>
      <c r="F1039" s="141">
        <v>1.0246856078248701</v>
      </c>
      <c r="G1039" s="134">
        <v>213</v>
      </c>
      <c r="H1039" s="141">
        <v>62.831858407079601</v>
      </c>
      <c r="I1039" s="134">
        <v>181</v>
      </c>
      <c r="J1039" s="141">
        <v>53.392330383480797</v>
      </c>
      <c r="K1039" s="132" t="s">
        <v>1241</v>
      </c>
      <c r="L1039" s="132">
        <v>348</v>
      </c>
      <c r="M1039" s="132" t="s">
        <v>1240</v>
      </c>
      <c r="N1039" s="132">
        <v>333</v>
      </c>
      <c r="O1039" s="134" t="s">
        <v>1239</v>
      </c>
      <c r="P1039" s="134" t="s">
        <v>1238</v>
      </c>
    </row>
    <row r="1040" spans="1:16">
      <c r="A1040" s="136" t="s">
        <v>1237</v>
      </c>
      <c r="B1040" s="135" t="s">
        <v>989</v>
      </c>
      <c r="C1040" s="134">
        <v>228</v>
      </c>
      <c r="D1040" s="134">
        <v>438</v>
      </c>
      <c r="E1040" s="141">
        <v>424.53947368421098</v>
      </c>
      <c r="F1040" s="141">
        <v>3.0731795241528501</v>
      </c>
      <c r="G1040" s="134">
        <v>349</v>
      </c>
      <c r="H1040" s="141">
        <v>79.6803652968037</v>
      </c>
      <c r="I1040" s="134">
        <v>306</v>
      </c>
      <c r="J1040" s="141">
        <v>69.863013698630098</v>
      </c>
      <c r="K1040" s="132" t="s">
        <v>1236</v>
      </c>
      <c r="L1040" s="132">
        <v>483</v>
      </c>
      <c r="M1040" s="132" t="s">
        <v>1235</v>
      </c>
      <c r="N1040" s="132">
        <v>438</v>
      </c>
      <c r="O1040" s="134" t="s">
        <v>1234</v>
      </c>
      <c r="P1040" s="134" t="s">
        <v>1233</v>
      </c>
    </row>
    <row r="1041" spans="1:16">
      <c r="A1041" s="136" t="s">
        <v>1232</v>
      </c>
      <c r="B1041" s="135" t="s">
        <v>1021</v>
      </c>
      <c r="C1041" s="134">
        <v>243</v>
      </c>
      <c r="D1041" s="134">
        <v>747</v>
      </c>
      <c r="E1041" s="141">
        <v>699.56790123456801</v>
      </c>
      <c r="F1041" s="141">
        <v>6.3496785495893002</v>
      </c>
      <c r="G1041" s="134">
        <v>591</v>
      </c>
      <c r="H1041" s="141">
        <v>79.116465863453797</v>
      </c>
      <c r="I1041" s="134">
        <v>523</v>
      </c>
      <c r="J1041" s="141">
        <v>70.0133868808568</v>
      </c>
      <c r="K1041" s="132" t="s">
        <v>1231</v>
      </c>
      <c r="L1041" s="132">
        <v>753</v>
      </c>
      <c r="M1041" s="132" t="s">
        <v>1230</v>
      </c>
      <c r="N1041" s="132">
        <v>816</v>
      </c>
      <c r="O1041" s="134" t="s">
        <v>1229</v>
      </c>
      <c r="P1041" s="134" t="s">
        <v>1228</v>
      </c>
    </row>
    <row r="1042" spans="1:16">
      <c r="A1042" s="136" t="s">
        <v>1227</v>
      </c>
      <c r="B1042" s="135" t="s">
        <v>989</v>
      </c>
      <c r="C1042" s="134">
        <v>228</v>
      </c>
      <c r="D1042" s="134">
        <v>660</v>
      </c>
      <c r="E1042" s="141">
        <v>602.32894736842104</v>
      </c>
      <c r="F1042" s="141">
        <v>8.7380382775119596</v>
      </c>
      <c r="G1042" s="134">
        <v>573</v>
      </c>
      <c r="H1042" s="141">
        <v>86.818181818181799</v>
      </c>
      <c r="I1042" s="134">
        <v>534</v>
      </c>
      <c r="J1042" s="141">
        <v>80.909090909090907</v>
      </c>
      <c r="K1042" s="132" t="s">
        <v>1226</v>
      </c>
      <c r="L1042" s="132">
        <v>1584</v>
      </c>
      <c r="M1042" s="132" t="s">
        <v>1225</v>
      </c>
      <c r="N1042" s="132">
        <v>777</v>
      </c>
      <c r="O1042" s="134" t="s">
        <v>1224</v>
      </c>
      <c r="P1042" s="134" t="s">
        <v>1223</v>
      </c>
    </row>
    <row r="1043" spans="1:16">
      <c r="A1043" s="136" t="s">
        <v>1222</v>
      </c>
      <c r="B1043" s="135" t="s">
        <v>1021</v>
      </c>
      <c r="C1043" s="134">
        <v>224</v>
      </c>
      <c r="D1043" s="134">
        <v>1089</v>
      </c>
      <c r="E1043" s="141">
        <v>949.07142857142901</v>
      </c>
      <c r="F1043" s="141">
        <v>12.849271940181</v>
      </c>
      <c r="G1043" s="134">
        <v>813</v>
      </c>
      <c r="H1043" s="141">
        <v>74.655647382920094</v>
      </c>
      <c r="I1043" s="134">
        <v>730</v>
      </c>
      <c r="J1043" s="141">
        <v>67.0339761248852</v>
      </c>
      <c r="K1043" s="132" t="s">
        <v>1221</v>
      </c>
      <c r="L1043" s="132">
        <v>1125</v>
      </c>
      <c r="M1043" s="132" t="s">
        <v>1220</v>
      </c>
      <c r="N1043" s="132">
        <v>1134</v>
      </c>
      <c r="O1043" s="134" t="s">
        <v>1219</v>
      </c>
      <c r="P1043" s="134" t="s">
        <v>1218</v>
      </c>
    </row>
    <row r="1044" spans="1:16">
      <c r="A1044" s="136" t="s">
        <v>1217</v>
      </c>
      <c r="B1044" s="135" t="s">
        <v>1021</v>
      </c>
      <c r="C1044" s="134">
        <v>229</v>
      </c>
      <c r="D1044" s="134">
        <v>795</v>
      </c>
      <c r="E1044" s="141">
        <v>765.02620087336197</v>
      </c>
      <c r="F1044" s="141">
        <v>3.77028919831919</v>
      </c>
      <c r="G1044" s="134">
        <v>521</v>
      </c>
      <c r="H1044" s="141">
        <v>65.534591194968598</v>
      </c>
      <c r="I1044" s="134">
        <v>461</v>
      </c>
      <c r="J1044" s="141">
        <v>57.987421383647799</v>
      </c>
      <c r="K1044" s="132" t="s">
        <v>1216</v>
      </c>
      <c r="L1044" s="132">
        <v>795</v>
      </c>
      <c r="M1044" s="132" t="s">
        <v>1215</v>
      </c>
      <c r="N1044" s="132">
        <v>687</v>
      </c>
      <c r="O1044" s="134" t="s">
        <v>1214</v>
      </c>
      <c r="P1044" s="134" t="s">
        <v>1213</v>
      </c>
    </row>
    <row r="1045" spans="1:16">
      <c r="A1045" s="136" t="s">
        <v>1212</v>
      </c>
      <c r="B1045" s="135" t="s">
        <v>1047</v>
      </c>
      <c r="C1045" s="134">
        <v>233</v>
      </c>
      <c r="D1045" s="134">
        <v>891</v>
      </c>
      <c r="E1045" s="141">
        <v>868.78969957081495</v>
      </c>
      <c r="F1045" s="141">
        <v>2.49273854424069</v>
      </c>
      <c r="G1045" s="134">
        <v>594</v>
      </c>
      <c r="H1045" s="141">
        <v>66.6666666666667</v>
      </c>
      <c r="I1045" s="134">
        <v>491</v>
      </c>
      <c r="J1045" s="141">
        <v>55.106621773288403</v>
      </c>
      <c r="K1045" s="132" t="s">
        <v>1211</v>
      </c>
      <c r="L1045" s="132">
        <v>912</v>
      </c>
      <c r="M1045" s="132" t="s">
        <v>1210</v>
      </c>
      <c r="N1045" s="132">
        <v>783</v>
      </c>
      <c r="O1045" s="134" t="s">
        <v>1209</v>
      </c>
      <c r="P1045" s="134" t="s">
        <v>1208</v>
      </c>
    </row>
    <row r="1046" spans="1:16">
      <c r="A1046" s="136" t="s">
        <v>1207</v>
      </c>
      <c r="B1046" s="135" t="s">
        <v>1058</v>
      </c>
      <c r="C1046" s="134">
        <v>248</v>
      </c>
      <c r="D1046" s="134">
        <v>1410</v>
      </c>
      <c r="E1046" s="141">
        <v>1283.1411290322601</v>
      </c>
      <c r="F1046" s="141">
        <v>8.9970830473575791</v>
      </c>
      <c r="G1046" s="134">
        <v>1260</v>
      </c>
      <c r="H1046" s="141">
        <v>89.361702127659598</v>
      </c>
      <c r="I1046" s="134">
        <v>1156</v>
      </c>
      <c r="J1046" s="141">
        <v>81.985815602836894</v>
      </c>
      <c r="K1046" s="132" t="s">
        <v>1206</v>
      </c>
      <c r="L1046" s="132">
        <v>1437</v>
      </c>
      <c r="M1046" s="132" t="s">
        <v>1205</v>
      </c>
      <c r="N1046" s="132">
        <v>1482</v>
      </c>
      <c r="O1046" s="134" t="s">
        <v>1204</v>
      </c>
      <c r="P1046" s="134" t="s">
        <v>1203</v>
      </c>
    </row>
    <row r="1047" spans="1:16">
      <c r="A1047" s="136" t="s">
        <v>1202</v>
      </c>
      <c r="B1047" s="135" t="s">
        <v>1058</v>
      </c>
      <c r="C1047" s="134">
        <v>248</v>
      </c>
      <c r="D1047" s="134">
        <v>1272</v>
      </c>
      <c r="E1047" s="141">
        <v>1211.40725806452</v>
      </c>
      <c r="F1047" s="141">
        <v>4.7635803408399298</v>
      </c>
      <c r="G1047" s="134">
        <v>957</v>
      </c>
      <c r="H1047" s="141">
        <v>75.235849056603797</v>
      </c>
      <c r="I1047" s="134">
        <v>818</v>
      </c>
      <c r="J1047" s="141">
        <v>64.308176100628899</v>
      </c>
      <c r="K1047" s="132" t="s">
        <v>1201</v>
      </c>
      <c r="L1047" s="132">
        <v>1278</v>
      </c>
      <c r="M1047" s="132" t="s">
        <v>1200</v>
      </c>
      <c r="N1047" s="132">
        <v>1266</v>
      </c>
      <c r="O1047" s="134" t="s">
        <v>1199</v>
      </c>
      <c r="P1047" s="134" t="s">
        <v>1198</v>
      </c>
    </row>
    <row r="1048" spans="1:16">
      <c r="A1048" s="136" t="s">
        <v>1197</v>
      </c>
      <c r="B1048" s="135" t="s">
        <v>989</v>
      </c>
      <c r="C1048" s="134">
        <v>213</v>
      </c>
      <c r="D1048" s="134">
        <v>357</v>
      </c>
      <c r="E1048" s="141">
        <v>353.56338028169</v>
      </c>
      <c r="F1048" s="141">
        <v>0.96263857655738305</v>
      </c>
      <c r="G1048" s="134">
        <v>268</v>
      </c>
      <c r="H1048" s="141">
        <v>75.070028011204499</v>
      </c>
      <c r="I1048" s="134">
        <v>239</v>
      </c>
      <c r="J1048" s="141">
        <v>66.946778711484598</v>
      </c>
      <c r="K1048" s="132" t="s">
        <v>1196</v>
      </c>
      <c r="L1048" s="132">
        <v>360</v>
      </c>
      <c r="M1048" s="132" t="s">
        <v>1195</v>
      </c>
      <c r="N1048" s="132">
        <v>372</v>
      </c>
      <c r="O1048" s="134" t="s">
        <v>1194</v>
      </c>
      <c r="P1048" s="134" t="s">
        <v>1193</v>
      </c>
    </row>
    <row r="1049" spans="1:16">
      <c r="A1049" s="136" t="s">
        <v>1192</v>
      </c>
      <c r="B1049" s="135" t="s">
        <v>1021</v>
      </c>
      <c r="C1049" s="134">
        <v>238</v>
      </c>
      <c r="D1049" s="134">
        <v>801</v>
      </c>
      <c r="E1049" s="141">
        <v>753.60504201680703</v>
      </c>
      <c r="F1049" s="141">
        <v>5.9169735309854303</v>
      </c>
      <c r="G1049" s="134">
        <v>656</v>
      </c>
      <c r="H1049" s="141">
        <v>81.897627965043696</v>
      </c>
      <c r="I1049" s="134">
        <v>550</v>
      </c>
      <c r="J1049" s="141">
        <v>68.664169787765303</v>
      </c>
      <c r="K1049" s="132" t="s">
        <v>1191</v>
      </c>
      <c r="L1049" s="132">
        <v>801</v>
      </c>
      <c r="M1049" s="132" t="s">
        <v>1190</v>
      </c>
      <c r="N1049" s="132">
        <v>807</v>
      </c>
      <c r="O1049" s="134" t="s">
        <v>1189</v>
      </c>
      <c r="P1049" s="134" t="s">
        <v>1188</v>
      </c>
    </row>
    <row r="1050" spans="1:16">
      <c r="A1050" s="136" t="s">
        <v>1187</v>
      </c>
      <c r="B1050" s="135" t="s">
        <v>1047</v>
      </c>
      <c r="C1050" s="134">
        <v>233</v>
      </c>
      <c r="D1050" s="134">
        <v>1251</v>
      </c>
      <c r="E1050" s="141">
        <v>1094.0729613733899</v>
      </c>
      <c r="F1050" s="141">
        <v>12.5441277878984</v>
      </c>
      <c r="G1050" s="134">
        <v>1067</v>
      </c>
      <c r="H1050" s="141">
        <v>85.291766586730603</v>
      </c>
      <c r="I1050" s="134">
        <v>974</v>
      </c>
      <c r="J1050" s="141">
        <v>77.857713828936895</v>
      </c>
      <c r="K1050" s="132" t="s">
        <v>1186</v>
      </c>
      <c r="L1050" s="132">
        <v>1422</v>
      </c>
      <c r="M1050" s="132" t="s">
        <v>1185</v>
      </c>
      <c r="N1050" s="132">
        <v>1437</v>
      </c>
      <c r="O1050" s="134" t="s">
        <v>1184</v>
      </c>
      <c r="P1050" s="134" t="s">
        <v>1183</v>
      </c>
    </row>
    <row r="1051" spans="1:16">
      <c r="A1051" s="136" t="s">
        <v>1182</v>
      </c>
      <c r="B1051" s="135" t="s">
        <v>989</v>
      </c>
      <c r="C1051" s="134">
        <v>241</v>
      </c>
      <c r="D1051" s="134">
        <v>591</v>
      </c>
      <c r="E1051" s="141">
        <v>568.40663900414904</v>
      </c>
      <c r="F1051" s="141">
        <v>3.82290372180214</v>
      </c>
      <c r="G1051" s="134">
        <v>482</v>
      </c>
      <c r="H1051" s="141">
        <v>81.556683587140398</v>
      </c>
      <c r="I1051" s="134">
        <v>401</v>
      </c>
      <c r="J1051" s="141">
        <v>67.851099830795306</v>
      </c>
      <c r="K1051" s="132" t="s">
        <v>1181</v>
      </c>
      <c r="L1051" s="132">
        <v>447</v>
      </c>
      <c r="M1051" s="132" t="s">
        <v>994</v>
      </c>
      <c r="N1051" s="132" t="s">
        <v>993</v>
      </c>
      <c r="O1051" s="134" t="s">
        <v>1180</v>
      </c>
      <c r="P1051" s="134" t="s">
        <v>1179</v>
      </c>
    </row>
    <row r="1052" spans="1:16">
      <c r="A1052" s="136" t="s">
        <v>1178</v>
      </c>
      <c r="B1052" s="135" t="s">
        <v>989</v>
      </c>
      <c r="C1052" s="134">
        <v>231</v>
      </c>
      <c r="D1052" s="134">
        <v>465</v>
      </c>
      <c r="E1052" s="141">
        <v>462.48051948051898</v>
      </c>
      <c r="F1052" s="141">
        <v>0.541823767630219</v>
      </c>
      <c r="G1052" s="134">
        <v>390</v>
      </c>
      <c r="H1052" s="141">
        <v>83.870967741935502</v>
      </c>
      <c r="I1052" s="134">
        <v>347</v>
      </c>
      <c r="J1052" s="141">
        <v>74.623655913978496</v>
      </c>
      <c r="K1052" s="132" t="s">
        <v>1177</v>
      </c>
      <c r="L1052" s="132">
        <v>477</v>
      </c>
      <c r="M1052" s="132" t="s">
        <v>1176</v>
      </c>
      <c r="N1052" s="132">
        <v>486</v>
      </c>
      <c r="O1052" s="134" t="s">
        <v>1175</v>
      </c>
      <c r="P1052" s="134" t="s">
        <v>1174</v>
      </c>
    </row>
    <row r="1053" spans="1:16">
      <c r="A1053" s="136" t="s">
        <v>1173</v>
      </c>
      <c r="B1053" s="135" t="s">
        <v>1047</v>
      </c>
      <c r="C1053" s="134">
        <v>223</v>
      </c>
      <c r="D1053" s="134">
        <v>1578</v>
      </c>
      <c r="E1053" s="141">
        <v>1267.1569506726501</v>
      </c>
      <c r="F1053" s="141">
        <v>19.698545584750001</v>
      </c>
      <c r="G1053" s="134">
        <v>1302</v>
      </c>
      <c r="H1053" s="141">
        <v>82.509505703422093</v>
      </c>
      <c r="I1053" s="134">
        <v>1126</v>
      </c>
      <c r="J1053" s="141">
        <v>71.356147021546306</v>
      </c>
      <c r="K1053" s="132" t="s">
        <v>1172</v>
      </c>
      <c r="L1053" s="132">
        <v>1515</v>
      </c>
      <c r="M1053" s="132" t="s">
        <v>1171</v>
      </c>
      <c r="N1053" s="132">
        <v>1674</v>
      </c>
      <c r="O1053" s="134" t="s">
        <v>1170</v>
      </c>
      <c r="P1053" s="134" t="s">
        <v>1169</v>
      </c>
    </row>
    <row r="1054" spans="1:16">
      <c r="A1054" s="136" t="s">
        <v>1168</v>
      </c>
      <c r="B1054" s="135" t="s">
        <v>1058</v>
      </c>
      <c r="C1054" s="134">
        <v>246</v>
      </c>
      <c r="D1054" s="134">
        <v>1179</v>
      </c>
      <c r="E1054" s="141">
        <v>1100.85365853659</v>
      </c>
      <c r="F1054" s="141">
        <v>6.6281884192887697</v>
      </c>
      <c r="G1054" s="134">
        <v>892</v>
      </c>
      <c r="H1054" s="141">
        <v>75.657336726039006</v>
      </c>
      <c r="I1054" s="134">
        <v>798</v>
      </c>
      <c r="J1054" s="141">
        <v>67.684478371501299</v>
      </c>
      <c r="K1054" s="132" t="s">
        <v>1167</v>
      </c>
      <c r="L1054" s="132">
        <v>1467</v>
      </c>
      <c r="M1054" s="132" t="s">
        <v>1166</v>
      </c>
      <c r="N1054" s="132">
        <v>1476</v>
      </c>
      <c r="O1054" s="134" t="s">
        <v>1165</v>
      </c>
      <c r="P1054" s="134" t="s">
        <v>1164</v>
      </c>
    </row>
    <row r="1055" spans="1:16">
      <c r="A1055" s="136" t="s">
        <v>1163</v>
      </c>
      <c r="B1055" s="135" t="s">
        <v>1047</v>
      </c>
      <c r="C1055" s="134">
        <v>234</v>
      </c>
      <c r="D1055" s="134">
        <v>1239</v>
      </c>
      <c r="E1055" s="141">
        <v>1086.5384615384601</v>
      </c>
      <c r="F1055" s="141">
        <v>12.305208915378399</v>
      </c>
      <c r="G1055" s="134">
        <v>885</v>
      </c>
      <c r="H1055" s="141">
        <v>71.428571428571402</v>
      </c>
      <c r="I1055" s="134">
        <v>776</v>
      </c>
      <c r="J1055" s="141">
        <v>62.6311541565779</v>
      </c>
      <c r="K1055" s="132" t="s">
        <v>1162</v>
      </c>
      <c r="L1055" s="132">
        <v>1206</v>
      </c>
      <c r="M1055" s="132" t="s">
        <v>1161</v>
      </c>
      <c r="N1055" s="132">
        <v>1242</v>
      </c>
      <c r="O1055" s="134" t="s">
        <v>1160</v>
      </c>
      <c r="P1055" s="134" t="s">
        <v>1159</v>
      </c>
    </row>
    <row r="1056" spans="1:16">
      <c r="A1056" s="136" t="s">
        <v>1158</v>
      </c>
      <c r="B1056" s="135" t="s">
        <v>1021</v>
      </c>
      <c r="C1056" s="134">
        <v>234</v>
      </c>
      <c r="D1056" s="134">
        <v>714</v>
      </c>
      <c r="E1056" s="141">
        <v>692.32051282051304</v>
      </c>
      <c r="F1056" s="141">
        <v>3.0363427422250999</v>
      </c>
      <c r="G1056" s="134">
        <v>467</v>
      </c>
      <c r="H1056" s="141">
        <v>65.406162464985997</v>
      </c>
      <c r="I1056" s="134">
        <v>417</v>
      </c>
      <c r="J1056" s="141">
        <v>58.403361344537799</v>
      </c>
      <c r="K1056" s="132" t="s">
        <v>1157</v>
      </c>
      <c r="L1056" s="132">
        <v>732</v>
      </c>
      <c r="M1056" s="132" t="s">
        <v>1156</v>
      </c>
      <c r="N1056" s="132">
        <v>720</v>
      </c>
      <c r="O1056" s="134" t="s">
        <v>1155</v>
      </c>
      <c r="P1056" s="134" t="s">
        <v>1154</v>
      </c>
    </row>
    <row r="1057" spans="1:16">
      <c r="A1057" s="136" t="s">
        <v>1153</v>
      </c>
      <c r="B1057" s="135" t="s">
        <v>1058</v>
      </c>
      <c r="C1057" s="134">
        <v>235</v>
      </c>
      <c r="D1057" s="134">
        <v>1227</v>
      </c>
      <c r="E1057" s="141">
        <v>1153.16170212766</v>
      </c>
      <c r="F1057" s="141">
        <v>6.0177911876398102</v>
      </c>
      <c r="G1057" s="134">
        <v>948</v>
      </c>
      <c r="H1057" s="141">
        <v>77.261613691931501</v>
      </c>
      <c r="I1057" s="134">
        <v>794</v>
      </c>
      <c r="J1057" s="141">
        <v>64.710676446617796</v>
      </c>
      <c r="K1057" s="132" t="s">
        <v>1152</v>
      </c>
      <c r="L1057" s="132">
        <v>1212</v>
      </c>
      <c r="M1057" s="132" t="s">
        <v>1151</v>
      </c>
      <c r="N1057" s="132">
        <v>2049</v>
      </c>
      <c r="O1057" s="134" t="s">
        <v>1150</v>
      </c>
      <c r="P1057" s="134" t="s">
        <v>1149</v>
      </c>
    </row>
    <row r="1058" spans="1:16">
      <c r="A1058" s="136" t="s">
        <v>1148</v>
      </c>
      <c r="B1058" s="135" t="s">
        <v>1021</v>
      </c>
      <c r="C1058" s="134">
        <v>237</v>
      </c>
      <c r="D1058" s="134">
        <v>699</v>
      </c>
      <c r="E1058" s="141">
        <v>670.10126582278497</v>
      </c>
      <c r="F1058" s="141">
        <v>4.1342967349378004</v>
      </c>
      <c r="G1058" s="134">
        <v>598</v>
      </c>
      <c r="H1058" s="141">
        <v>85.5507868383405</v>
      </c>
      <c r="I1058" s="134">
        <v>517</v>
      </c>
      <c r="J1058" s="141">
        <v>73.962804005722504</v>
      </c>
      <c r="K1058" s="132" t="s">
        <v>1147</v>
      </c>
      <c r="L1058" s="132">
        <v>726</v>
      </c>
      <c r="M1058" s="132" t="s">
        <v>1146</v>
      </c>
      <c r="N1058" s="132">
        <v>720</v>
      </c>
      <c r="O1058" s="134" t="s">
        <v>1145</v>
      </c>
      <c r="P1058" s="134" t="s">
        <v>1144</v>
      </c>
    </row>
    <row r="1059" spans="1:16">
      <c r="A1059" s="136" t="s">
        <v>1143</v>
      </c>
      <c r="B1059" s="135" t="s">
        <v>989</v>
      </c>
      <c r="C1059" s="134">
        <v>233</v>
      </c>
      <c r="D1059" s="134">
        <v>516</v>
      </c>
      <c r="E1059" s="141">
        <v>504.57939914163097</v>
      </c>
      <c r="F1059" s="141">
        <v>2.2132947399940099</v>
      </c>
      <c r="G1059" s="134">
        <v>416</v>
      </c>
      <c r="H1059" s="141">
        <v>80.620155038759705</v>
      </c>
      <c r="I1059" s="134">
        <v>292</v>
      </c>
      <c r="J1059" s="141">
        <v>56.589147286821699</v>
      </c>
      <c r="K1059" s="132" t="s">
        <v>1142</v>
      </c>
      <c r="L1059" s="132">
        <v>708</v>
      </c>
      <c r="M1059" s="132" t="s">
        <v>1141</v>
      </c>
      <c r="N1059" s="132">
        <v>732</v>
      </c>
      <c r="O1059" s="134" t="s">
        <v>1140</v>
      </c>
      <c r="P1059" s="134" t="s">
        <v>1139</v>
      </c>
    </row>
    <row r="1060" spans="1:16">
      <c r="A1060" s="136" t="s">
        <v>1138</v>
      </c>
      <c r="B1060" s="135" t="s">
        <v>1047</v>
      </c>
      <c r="C1060" s="134">
        <v>233</v>
      </c>
      <c r="D1060" s="134">
        <v>1107</v>
      </c>
      <c r="E1060" s="141">
        <v>807.14163090128704</v>
      </c>
      <c r="F1060" s="141">
        <v>27.087476883352501</v>
      </c>
      <c r="G1060" s="134">
        <v>762</v>
      </c>
      <c r="H1060" s="141">
        <v>68.834688346883496</v>
      </c>
      <c r="I1060" s="134">
        <v>546</v>
      </c>
      <c r="J1060" s="141">
        <v>49.322493224932302</v>
      </c>
      <c r="K1060" s="132" t="s">
        <v>1137</v>
      </c>
      <c r="L1060" s="132">
        <v>852</v>
      </c>
      <c r="M1060" s="132" t="s">
        <v>1136</v>
      </c>
      <c r="N1060" s="132">
        <v>837</v>
      </c>
      <c r="O1060" s="134" t="s">
        <v>1135</v>
      </c>
      <c r="P1060" s="134" t="s">
        <v>1134</v>
      </c>
    </row>
    <row r="1061" spans="1:16">
      <c r="A1061" s="136" t="s">
        <v>1133</v>
      </c>
      <c r="B1061" s="135" t="s">
        <v>1058</v>
      </c>
      <c r="C1061" s="134">
        <v>234</v>
      </c>
      <c r="D1061" s="134">
        <v>1134</v>
      </c>
      <c r="E1061" s="141">
        <v>1044.5641025641</v>
      </c>
      <c r="F1061" s="141">
        <v>7.8867634423190003</v>
      </c>
      <c r="G1061" s="134">
        <v>793</v>
      </c>
      <c r="H1061" s="141">
        <v>69.929453262786595</v>
      </c>
      <c r="I1061" s="134">
        <v>655</v>
      </c>
      <c r="J1061" s="141">
        <v>57.760141093474402</v>
      </c>
      <c r="K1061" s="132" t="s">
        <v>1132</v>
      </c>
      <c r="L1061" s="132">
        <v>1137</v>
      </c>
      <c r="M1061" s="132" t="s">
        <v>1131</v>
      </c>
      <c r="N1061" s="132">
        <v>1131</v>
      </c>
      <c r="O1061" s="134" t="s">
        <v>1130</v>
      </c>
      <c r="P1061" s="134" t="s">
        <v>1129</v>
      </c>
    </row>
    <row r="1062" spans="1:16">
      <c r="A1062" s="136" t="s">
        <v>1128</v>
      </c>
      <c r="B1062" s="135" t="s">
        <v>1058</v>
      </c>
      <c r="C1062" s="134">
        <v>221</v>
      </c>
      <c r="D1062" s="134">
        <v>1080</v>
      </c>
      <c r="E1062" s="141">
        <v>1001.8371040724001</v>
      </c>
      <c r="F1062" s="141">
        <v>7.23730517848165</v>
      </c>
      <c r="G1062" s="134">
        <v>639</v>
      </c>
      <c r="H1062" s="141">
        <v>59.1666666666667</v>
      </c>
      <c r="I1062" s="134">
        <v>560</v>
      </c>
      <c r="J1062" s="141">
        <v>51.851851851851798</v>
      </c>
      <c r="K1062" s="132" t="s">
        <v>1127</v>
      </c>
      <c r="L1062" s="132">
        <v>1071</v>
      </c>
      <c r="M1062" s="132" t="s">
        <v>1126</v>
      </c>
      <c r="N1062" s="132">
        <v>1098</v>
      </c>
      <c r="O1062" s="134" t="s">
        <v>1125</v>
      </c>
      <c r="P1062" s="134" t="s">
        <v>1124</v>
      </c>
    </row>
    <row r="1063" spans="1:16">
      <c r="A1063" s="136" t="s">
        <v>1123</v>
      </c>
      <c r="B1063" s="135" t="s">
        <v>989</v>
      </c>
      <c r="C1063" s="134">
        <v>206</v>
      </c>
      <c r="D1063" s="134">
        <v>567</v>
      </c>
      <c r="E1063" s="141">
        <v>546.02912621359201</v>
      </c>
      <c r="F1063" s="141">
        <v>3.6985668053629199</v>
      </c>
      <c r="G1063" s="134">
        <v>376</v>
      </c>
      <c r="H1063" s="141">
        <v>66.313932980599603</v>
      </c>
      <c r="I1063" s="134">
        <v>288</v>
      </c>
      <c r="J1063" s="141">
        <v>50.793650793650798</v>
      </c>
      <c r="K1063" s="132" t="s">
        <v>1122</v>
      </c>
      <c r="L1063" s="132">
        <v>579</v>
      </c>
      <c r="M1063" s="132" t="s">
        <v>1121</v>
      </c>
      <c r="N1063" s="132">
        <v>576</v>
      </c>
      <c r="O1063" s="134" t="s">
        <v>1120</v>
      </c>
      <c r="P1063" s="134" t="s">
        <v>1119</v>
      </c>
    </row>
    <row r="1064" spans="1:16">
      <c r="A1064" s="136" t="s">
        <v>1118</v>
      </c>
      <c r="B1064" s="135" t="s">
        <v>1058</v>
      </c>
      <c r="C1064" s="134">
        <v>247</v>
      </c>
      <c r="D1064" s="134">
        <v>2754</v>
      </c>
      <c r="E1064" s="141">
        <v>2390.0283400809699</v>
      </c>
      <c r="F1064" s="141">
        <v>13.2161096557381</v>
      </c>
      <c r="G1064" s="134">
        <v>1982</v>
      </c>
      <c r="H1064" s="141">
        <v>71.968046477850393</v>
      </c>
      <c r="I1064" s="134">
        <v>1666</v>
      </c>
      <c r="J1064" s="141">
        <v>60.493827160493801</v>
      </c>
      <c r="K1064" s="132" t="s">
        <v>1117</v>
      </c>
      <c r="L1064" s="132">
        <v>2949</v>
      </c>
      <c r="M1064" s="132" t="s">
        <v>1116</v>
      </c>
      <c r="N1064" s="132">
        <v>2988</v>
      </c>
      <c r="O1064" s="134" t="s">
        <v>1115</v>
      </c>
      <c r="P1064" s="134" t="s">
        <v>1114</v>
      </c>
    </row>
    <row r="1065" spans="1:16">
      <c r="A1065" s="136" t="s">
        <v>1113</v>
      </c>
      <c r="B1065" s="135" t="s">
        <v>1021</v>
      </c>
      <c r="C1065" s="134">
        <v>235</v>
      </c>
      <c r="D1065" s="134">
        <v>942</v>
      </c>
      <c r="E1065" s="141">
        <v>812.25957446808502</v>
      </c>
      <c r="F1065" s="141">
        <v>13.772868952432599</v>
      </c>
      <c r="G1065" s="134">
        <v>822</v>
      </c>
      <c r="H1065" s="141">
        <v>87.2611464968153</v>
      </c>
      <c r="I1065" s="134">
        <v>747</v>
      </c>
      <c r="J1065" s="141">
        <v>79.299363057324797</v>
      </c>
      <c r="K1065" s="132" t="s">
        <v>994</v>
      </c>
      <c r="M1065" s="132" t="s">
        <v>1112</v>
      </c>
      <c r="N1065" s="132">
        <v>936</v>
      </c>
      <c r="O1065" s="134" t="s">
        <v>1111</v>
      </c>
      <c r="P1065" s="134" t="s">
        <v>1110</v>
      </c>
    </row>
    <row r="1066" spans="1:16">
      <c r="A1066" s="136" t="s">
        <v>1109</v>
      </c>
      <c r="B1066" s="135" t="s">
        <v>1058</v>
      </c>
      <c r="C1066" s="134">
        <v>247</v>
      </c>
      <c r="D1066" s="134">
        <v>1143</v>
      </c>
      <c r="E1066" s="141">
        <v>1021.9311740890701</v>
      </c>
      <c r="F1066" s="141">
        <v>10.5921982424262</v>
      </c>
      <c r="G1066" s="134">
        <v>1004</v>
      </c>
      <c r="H1066" s="141">
        <v>87.839020122484698</v>
      </c>
      <c r="I1066" s="134">
        <v>937</v>
      </c>
      <c r="J1066" s="141">
        <v>81.977252843394595</v>
      </c>
      <c r="K1066" s="132" t="s">
        <v>1108</v>
      </c>
      <c r="L1066" s="132">
        <v>1152</v>
      </c>
      <c r="M1066" s="132" t="s">
        <v>1107</v>
      </c>
      <c r="N1066" s="132">
        <v>1152</v>
      </c>
      <c r="O1066" s="134" t="s">
        <v>1106</v>
      </c>
      <c r="P1066" s="134" t="s">
        <v>1105</v>
      </c>
    </row>
    <row r="1067" spans="1:16">
      <c r="A1067" s="136" t="s">
        <v>1104</v>
      </c>
      <c r="B1067" s="135" t="s">
        <v>989</v>
      </c>
      <c r="C1067" s="134">
        <v>236</v>
      </c>
      <c r="D1067" s="134">
        <v>531</v>
      </c>
      <c r="E1067" s="141">
        <v>520.90677966101703</v>
      </c>
      <c r="F1067" s="141">
        <v>1.90079479076894</v>
      </c>
      <c r="G1067" s="134">
        <v>383</v>
      </c>
      <c r="H1067" s="141">
        <v>72.128060263653495</v>
      </c>
      <c r="I1067" s="134">
        <v>314</v>
      </c>
      <c r="J1067" s="141">
        <v>59.133709981167598</v>
      </c>
      <c r="K1067" s="132" t="s">
        <v>1103</v>
      </c>
      <c r="L1067" s="132">
        <v>552</v>
      </c>
      <c r="M1067" s="132" t="s">
        <v>1102</v>
      </c>
      <c r="N1067" s="132">
        <v>552</v>
      </c>
      <c r="O1067" s="134" t="s">
        <v>1101</v>
      </c>
      <c r="P1067" s="134" t="s">
        <v>1100</v>
      </c>
    </row>
    <row r="1068" spans="1:16">
      <c r="A1068" s="136" t="s">
        <v>1099</v>
      </c>
      <c r="B1068" s="135" t="s">
        <v>1058</v>
      </c>
      <c r="C1068" s="134">
        <v>227</v>
      </c>
      <c r="D1068" s="134">
        <v>1104</v>
      </c>
      <c r="E1068" s="141">
        <v>1036.0308370044099</v>
      </c>
      <c r="F1068" s="141">
        <v>6.1566270829342997</v>
      </c>
      <c r="G1068" s="134">
        <v>748</v>
      </c>
      <c r="H1068" s="141">
        <v>67.753623188405797</v>
      </c>
      <c r="I1068" s="134">
        <v>647</v>
      </c>
      <c r="J1068" s="141">
        <v>58.605072463768103</v>
      </c>
      <c r="K1068" s="132" t="s">
        <v>1098</v>
      </c>
      <c r="L1068" s="132">
        <v>1119</v>
      </c>
      <c r="M1068" s="132" t="s">
        <v>1097</v>
      </c>
      <c r="N1068" s="132">
        <v>1113</v>
      </c>
      <c r="O1068" s="134" t="s">
        <v>1096</v>
      </c>
      <c r="P1068" s="134" t="s">
        <v>1095</v>
      </c>
    </row>
    <row r="1069" spans="1:16">
      <c r="A1069" s="136" t="s">
        <v>1094</v>
      </c>
      <c r="B1069" s="135" t="s">
        <v>1021</v>
      </c>
      <c r="C1069" s="134">
        <v>219</v>
      </c>
      <c r="D1069" s="134">
        <v>1158</v>
      </c>
      <c r="E1069" s="141">
        <v>935.26027397260304</v>
      </c>
      <c r="F1069" s="141">
        <v>19.234864078358999</v>
      </c>
      <c r="G1069" s="134">
        <v>906</v>
      </c>
      <c r="H1069" s="141">
        <v>78.238341968911897</v>
      </c>
      <c r="I1069" s="134">
        <v>793</v>
      </c>
      <c r="J1069" s="141">
        <v>68.480138169257302</v>
      </c>
      <c r="K1069" s="132" t="s">
        <v>1093</v>
      </c>
      <c r="L1069" s="132">
        <v>1179</v>
      </c>
      <c r="M1069" s="132" t="s">
        <v>1092</v>
      </c>
      <c r="N1069" s="132">
        <v>1266</v>
      </c>
      <c r="O1069" s="134" t="s">
        <v>1091</v>
      </c>
      <c r="P1069" s="134" t="s">
        <v>1090</v>
      </c>
    </row>
    <row r="1070" spans="1:16">
      <c r="A1070" s="136" t="s">
        <v>1089</v>
      </c>
      <c r="B1070" s="135" t="s">
        <v>1047</v>
      </c>
      <c r="C1070" s="134">
        <v>235</v>
      </c>
      <c r="D1070" s="134">
        <v>1086</v>
      </c>
      <c r="E1070" s="141">
        <v>927.61276595744698</v>
      </c>
      <c r="F1070" s="141">
        <v>14.584459856588699</v>
      </c>
      <c r="G1070" s="134">
        <v>837</v>
      </c>
      <c r="H1070" s="141">
        <v>77.0718232044199</v>
      </c>
      <c r="I1070" s="134">
        <v>712</v>
      </c>
      <c r="J1070" s="141">
        <v>65.561694290976106</v>
      </c>
      <c r="K1070" s="132" t="s">
        <v>1088</v>
      </c>
      <c r="L1070" s="132">
        <v>1215</v>
      </c>
      <c r="M1070" s="132" t="s">
        <v>1087</v>
      </c>
      <c r="N1070" s="132">
        <v>1167</v>
      </c>
      <c r="O1070" s="134" t="s">
        <v>1086</v>
      </c>
      <c r="P1070" s="134" t="s">
        <v>1085</v>
      </c>
    </row>
    <row r="1071" spans="1:16">
      <c r="A1071" s="136" t="s">
        <v>1084</v>
      </c>
      <c r="B1071" s="135" t="s">
        <v>1058</v>
      </c>
      <c r="C1071" s="134">
        <v>229</v>
      </c>
      <c r="D1071" s="134">
        <v>1191</v>
      </c>
      <c r="E1071" s="141">
        <v>1149.79912663755</v>
      </c>
      <c r="F1071" s="141">
        <v>3.4593512478963402</v>
      </c>
      <c r="G1071" s="134">
        <v>890</v>
      </c>
      <c r="H1071" s="141">
        <v>74.727120067170404</v>
      </c>
      <c r="I1071" s="134">
        <v>712</v>
      </c>
      <c r="J1071" s="141">
        <v>59.781696053736397</v>
      </c>
      <c r="K1071" s="132" t="s">
        <v>1083</v>
      </c>
      <c r="L1071" s="132">
        <v>1218</v>
      </c>
      <c r="M1071" s="132" t="s">
        <v>1082</v>
      </c>
      <c r="N1071" s="132">
        <v>2211</v>
      </c>
      <c r="O1071" s="134" t="s">
        <v>1081</v>
      </c>
      <c r="P1071" s="134" t="s">
        <v>1080</v>
      </c>
    </row>
    <row r="1072" spans="1:16">
      <c r="A1072" s="136" t="s">
        <v>1079</v>
      </c>
      <c r="B1072" s="135" t="s">
        <v>1021</v>
      </c>
      <c r="C1072" s="134">
        <v>236</v>
      </c>
      <c r="D1072" s="134">
        <v>960</v>
      </c>
      <c r="E1072" s="141">
        <v>826.44915254237299</v>
      </c>
      <c r="F1072" s="141">
        <v>13.9115466101695</v>
      </c>
      <c r="G1072" s="134">
        <v>807</v>
      </c>
      <c r="H1072" s="141">
        <v>84.0625</v>
      </c>
      <c r="I1072" s="134">
        <v>731</v>
      </c>
      <c r="J1072" s="141">
        <v>76.1458333333333</v>
      </c>
      <c r="K1072" s="132" t="s">
        <v>1078</v>
      </c>
      <c r="L1072" s="132">
        <v>1053</v>
      </c>
      <c r="M1072" s="132" t="s">
        <v>1077</v>
      </c>
      <c r="N1072" s="132">
        <v>1029</v>
      </c>
      <c r="O1072" s="134" t="s">
        <v>1076</v>
      </c>
      <c r="P1072" s="134" t="s">
        <v>1075</v>
      </c>
    </row>
    <row r="1073" spans="1:16">
      <c r="A1073" s="136" t="s">
        <v>1074</v>
      </c>
      <c r="B1073" s="135" t="s">
        <v>1058</v>
      </c>
      <c r="C1073" s="134">
        <v>237</v>
      </c>
      <c r="D1073" s="134">
        <v>3120</v>
      </c>
      <c r="E1073" s="141">
        <v>1346.41772151899</v>
      </c>
      <c r="F1073" s="141">
        <v>56.845585848750403</v>
      </c>
      <c r="G1073" s="134">
        <v>1574</v>
      </c>
      <c r="H1073" s="141">
        <v>50.448717948717899</v>
      </c>
      <c r="I1073" s="134">
        <v>1371</v>
      </c>
      <c r="J1073" s="141">
        <v>43.942307692307701</v>
      </c>
      <c r="K1073" s="132" t="s">
        <v>1073</v>
      </c>
      <c r="L1073" s="132">
        <v>1533</v>
      </c>
      <c r="M1073" s="132" t="s">
        <v>1072</v>
      </c>
      <c r="N1073" s="132">
        <v>1491</v>
      </c>
      <c r="O1073" s="134" t="s">
        <v>1071</v>
      </c>
      <c r="P1073" s="134" t="s">
        <v>1070</v>
      </c>
    </row>
    <row r="1074" spans="1:16">
      <c r="A1074" s="136" t="s">
        <v>1069</v>
      </c>
      <c r="B1074" s="135" t="s">
        <v>1058</v>
      </c>
      <c r="C1074" s="134">
        <v>236</v>
      </c>
      <c r="D1074" s="134">
        <v>1191</v>
      </c>
      <c r="E1074" s="141">
        <v>1140.1144067796599</v>
      </c>
      <c r="F1074" s="141">
        <v>4.2725099261409696</v>
      </c>
      <c r="G1074" s="134">
        <v>629</v>
      </c>
      <c r="H1074" s="141">
        <v>52.812762384550801</v>
      </c>
      <c r="I1074" s="134">
        <v>525</v>
      </c>
      <c r="J1074" s="141">
        <v>44.080604534004998</v>
      </c>
      <c r="K1074" s="132" t="s">
        <v>1068</v>
      </c>
      <c r="L1074" s="132">
        <v>1194</v>
      </c>
      <c r="M1074" s="132" t="s">
        <v>1067</v>
      </c>
      <c r="N1074" s="132">
        <v>1194</v>
      </c>
      <c r="O1074" s="134" t="s">
        <v>1066</v>
      </c>
      <c r="P1074" s="134" t="s">
        <v>1065</v>
      </c>
    </row>
    <row r="1075" spans="1:16">
      <c r="A1075" s="136" t="s">
        <v>1064</v>
      </c>
      <c r="B1075" s="135" t="s">
        <v>989</v>
      </c>
      <c r="C1075" s="134">
        <v>235</v>
      </c>
      <c r="D1075" s="134">
        <v>465</v>
      </c>
      <c r="E1075" s="141">
        <v>456.05106382978698</v>
      </c>
      <c r="F1075" s="141">
        <v>1.92450240219629</v>
      </c>
      <c r="G1075" s="134">
        <v>374</v>
      </c>
      <c r="H1075" s="141">
        <v>80.430107526881699</v>
      </c>
      <c r="I1075" s="134">
        <v>328</v>
      </c>
      <c r="J1075" s="141">
        <v>70.537634408602102</v>
      </c>
      <c r="K1075" s="132" t="s">
        <v>1063</v>
      </c>
      <c r="L1075" s="132">
        <v>531</v>
      </c>
      <c r="M1075" s="132" t="s">
        <v>1062</v>
      </c>
      <c r="N1075" s="132">
        <v>525</v>
      </c>
      <c r="O1075" s="134" t="s">
        <v>1061</v>
      </c>
      <c r="P1075" s="134" t="s">
        <v>1060</v>
      </c>
    </row>
    <row r="1076" spans="1:16">
      <c r="A1076" s="136" t="s">
        <v>1059</v>
      </c>
      <c r="B1076" s="135" t="s">
        <v>1058</v>
      </c>
      <c r="C1076" s="134">
        <v>247</v>
      </c>
      <c r="D1076" s="134">
        <v>1086</v>
      </c>
      <c r="E1076" s="141">
        <v>1017.63157894737</v>
      </c>
      <c r="F1076" s="141">
        <v>6.2954347193951703</v>
      </c>
      <c r="G1076" s="134">
        <v>903</v>
      </c>
      <c r="H1076" s="141">
        <v>83.149171270718199</v>
      </c>
      <c r="I1076" s="134">
        <v>819</v>
      </c>
      <c r="J1076" s="141">
        <v>75.414364640884003</v>
      </c>
      <c r="K1076" s="132" t="s">
        <v>1057</v>
      </c>
      <c r="L1076" s="132">
        <v>1077</v>
      </c>
      <c r="M1076" s="132" t="s">
        <v>1056</v>
      </c>
      <c r="N1076" s="132">
        <v>1113</v>
      </c>
      <c r="O1076" s="134" t="s">
        <v>1055</v>
      </c>
      <c r="P1076" s="134" t="s">
        <v>1054</v>
      </c>
    </row>
    <row r="1077" spans="1:16">
      <c r="A1077" s="136" t="s">
        <v>1053</v>
      </c>
      <c r="B1077" s="135" t="s">
        <v>1021</v>
      </c>
      <c r="C1077" s="134">
        <v>233</v>
      </c>
      <c r="D1077" s="134">
        <v>843</v>
      </c>
      <c r="E1077" s="141">
        <v>792.84978540772499</v>
      </c>
      <c r="F1077" s="141">
        <v>5.9490171521084996</v>
      </c>
      <c r="G1077" s="134">
        <v>700</v>
      </c>
      <c r="H1077" s="141">
        <v>83.036773428232493</v>
      </c>
      <c r="I1077" s="134">
        <v>557</v>
      </c>
      <c r="J1077" s="141">
        <v>66.073546856465001</v>
      </c>
      <c r="K1077" s="132" t="s">
        <v>1052</v>
      </c>
      <c r="L1077" s="132">
        <v>819</v>
      </c>
      <c r="M1077" s="132" t="s">
        <v>1051</v>
      </c>
      <c r="N1077" s="132">
        <v>867</v>
      </c>
      <c r="O1077" s="134" t="s">
        <v>1050</v>
      </c>
      <c r="P1077" s="134" t="s">
        <v>1049</v>
      </c>
    </row>
    <row r="1078" spans="1:16">
      <c r="A1078" s="136" t="s">
        <v>1048</v>
      </c>
      <c r="B1078" s="135" t="s">
        <v>1047</v>
      </c>
      <c r="C1078" s="134">
        <v>234</v>
      </c>
      <c r="D1078" s="134">
        <v>855</v>
      </c>
      <c r="E1078" s="141">
        <v>837.20512820512795</v>
      </c>
      <c r="F1078" s="141">
        <v>2.0812715549557699</v>
      </c>
      <c r="G1078" s="134">
        <v>579</v>
      </c>
      <c r="H1078" s="141">
        <v>67.719298245613999</v>
      </c>
      <c r="I1078" s="134">
        <v>478</v>
      </c>
      <c r="J1078" s="141">
        <v>55.906432748538002</v>
      </c>
      <c r="K1078" s="132" t="s">
        <v>1046</v>
      </c>
      <c r="L1078" s="132">
        <v>855</v>
      </c>
      <c r="M1078" s="132" t="s">
        <v>1045</v>
      </c>
      <c r="N1078" s="132">
        <v>855</v>
      </c>
      <c r="O1078" s="134" t="s">
        <v>1044</v>
      </c>
      <c r="P1078" s="134" t="s">
        <v>1043</v>
      </c>
    </row>
    <row r="1079" spans="1:16">
      <c r="A1079" s="136" t="s">
        <v>1042</v>
      </c>
      <c r="B1079" s="135" t="s">
        <v>1021</v>
      </c>
      <c r="C1079" s="134">
        <v>238</v>
      </c>
      <c r="D1079" s="134">
        <v>693</v>
      </c>
      <c r="E1079" s="141">
        <v>662.76050420168099</v>
      </c>
      <c r="F1079" s="141">
        <v>4.3635636072610904</v>
      </c>
      <c r="G1079" s="134">
        <v>453</v>
      </c>
      <c r="H1079" s="141">
        <v>65.367965367965397</v>
      </c>
      <c r="I1079" s="134">
        <v>418</v>
      </c>
      <c r="J1079" s="141">
        <v>60.317460317460302</v>
      </c>
      <c r="K1079" s="132" t="s">
        <v>1041</v>
      </c>
      <c r="L1079" s="132">
        <v>696</v>
      </c>
      <c r="M1079" s="132" t="s">
        <v>1040</v>
      </c>
      <c r="N1079" s="132">
        <v>771</v>
      </c>
      <c r="O1079" s="134" t="s">
        <v>1039</v>
      </c>
      <c r="P1079" s="134" t="s">
        <v>1038</v>
      </c>
    </row>
    <row r="1080" spans="1:16">
      <c r="A1080" s="136" t="s">
        <v>1037</v>
      </c>
      <c r="B1080" s="135" t="s">
        <v>1021</v>
      </c>
      <c r="C1080" s="134">
        <v>248</v>
      </c>
      <c r="D1080" s="134">
        <v>717</v>
      </c>
      <c r="E1080" s="141">
        <v>678.43548387096803</v>
      </c>
      <c r="F1080" s="141">
        <v>5.3785936023754903</v>
      </c>
      <c r="G1080" s="134">
        <v>628</v>
      </c>
      <c r="H1080" s="141">
        <v>87.587168758716899</v>
      </c>
      <c r="I1080" s="134">
        <v>524</v>
      </c>
      <c r="J1080" s="141">
        <v>73.0822873082287</v>
      </c>
      <c r="K1080" s="132" t="s">
        <v>1036</v>
      </c>
      <c r="L1080" s="132">
        <v>888</v>
      </c>
      <c r="M1080" s="132" t="s">
        <v>1035</v>
      </c>
      <c r="N1080" s="132">
        <v>873</v>
      </c>
      <c r="O1080" s="134" t="s">
        <v>1034</v>
      </c>
      <c r="P1080" s="134" t="s">
        <v>1033</v>
      </c>
    </row>
    <row r="1081" spans="1:16">
      <c r="A1081" s="136" t="s">
        <v>1032</v>
      </c>
      <c r="B1081" s="135" t="s">
        <v>1021</v>
      </c>
      <c r="C1081" s="134">
        <v>227</v>
      </c>
      <c r="D1081" s="134">
        <v>744</v>
      </c>
      <c r="E1081" s="141">
        <v>700.361233480176</v>
      </c>
      <c r="F1081" s="141">
        <v>5.8654256075031999</v>
      </c>
      <c r="G1081" s="134">
        <v>582</v>
      </c>
      <c r="H1081" s="141">
        <v>78.225806451612897</v>
      </c>
      <c r="I1081" s="134">
        <v>513</v>
      </c>
      <c r="J1081" s="141">
        <v>68.951612903225794</v>
      </c>
      <c r="K1081" s="132" t="s">
        <v>1031</v>
      </c>
      <c r="L1081" s="132">
        <v>795</v>
      </c>
      <c r="M1081" s="132" t="s">
        <v>1030</v>
      </c>
      <c r="N1081" s="132">
        <v>765</v>
      </c>
      <c r="O1081" s="134" t="s">
        <v>1029</v>
      </c>
      <c r="P1081" s="134" t="s">
        <v>1028</v>
      </c>
    </row>
    <row r="1082" spans="1:16">
      <c r="A1082" s="136" t="s">
        <v>1027</v>
      </c>
      <c r="B1082" s="135" t="s">
        <v>1021</v>
      </c>
      <c r="C1082" s="134">
        <v>245</v>
      </c>
      <c r="D1082" s="134">
        <v>912</v>
      </c>
      <c r="E1082" s="141">
        <v>810.07346938775504</v>
      </c>
      <c r="F1082" s="141">
        <v>11.176154672395301</v>
      </c>
      <c r="G1082" s="134">
        <v>878</v>
      </c>
      <c r="H1082" s="141">
        <v>96.271929824561397</v>
      </c>
      <c r="I1082" s="134">
        <v>824</v>
      </c>
      <c r="J1082" s="141">
        <v>90.350877192982495</v>
      </c>
      <c r="K1082" s="132" t="s">
        <v>1026</v>
      </c>
      <c r="L1082" s="132">
        <v>996</v>
      </c>
      <c r="M1082" s="132" t="s">
        <v>1025</v>
      </c>
      <c r="N1082" s="132">
        <v>969</v>
      </c>
      <c r="O1082" s="134" t="s">
        <v>1024</v>
      </c>
      <c r="P1082" s="134" t="s">
        <v>1023</v>
      </c>
    </row>
    <row r="1083" spans="1:16">
      <c r="A1083" s="136" t="s">
        <v>1022</v>
      </c>
      <c r="B1083" s="135" t="s">
        <v>1021</v>
      </c>
      <c r="C1083" s="134">
        <v>226</v>
      </c>
      <c r="D1083" s="134">
        <v>669</v>
      </c>
      <c r="E1083" s="141">
        <v>633.38495575221202</v>
      </c>
      <c r="F1083" s="141">
        <v>5.32362395333148</v>
      </c>
      <c r="G1083" s="134">
        <v>561</v>
      </c>
      <c r="H1083" s="141">
        <v>83.856502242152501</v>
      </c>
      <c r="I1083" s="134">
        <v>507</v>
      </c>
      <c r="J1083" s="141">
        <v>75.784753363228702</v>
      </c>
      <c r="K1083" s="132" t="s">
        <v>1020</v>
      </c>
      <c r="L1083" s="132">
        <v>678</v>
      </c>
      <c r="M1083" s="132" t="s">
        <v>1019</v>
      </c>
      <c r="N1083" s="132">
        <v>699</v>
      </c>
      <c r="O1083" s="134" t="s">
        <v>1018</v>
      </c>
      <c r="P1083" s="134" t="s">
        <v>1017</v>
      </c>
    </row>
    <row r="1084" spans="1:16">
      <c r="A1084" s="136" t="s">
        <v>1016</v>
      </c>
      <c r="B1084" s="135" t="s">
        <v>995</v>
      </c>
      <c r="C1084" s="134">
        <v>231</v>
      </c>
      <c r="D1084" s="134">
        <v>780</v>
      </c>
      <c r="E1084" s="141">
        <v>759.51948051948102</v>
      </c>
      <c r="F1084" s="141">
        <v>2.6257076257076299</v>
      </c>
      <c r="G1084" s="134">
        <v>561</v>
      </c>
      <c r="H1084" s="141">
        <v>71.923076923076906</v>
      </c>
      <c r="I1084" s="134">
        <v>489</v>
      </c>
      <c r="J1084" s="141">
        <v>62.692307692307701</v>
      </c>
      <c r="K1084" s="132" t="s">
        <v>1015</v>
      </c>
      <c r="L1084" s="132">
        <v>795</v>
      </c>
      <c r="M1084" s="132" t="s">
        <v>1014</v>
      </c>
      <c r="N1084" s="132">
        <v>789</v>
      </c>
      <c r="O1084" s="134" t="s">
        <v>1013</v>
      </c>
      <c r="P1084" s="134" t="s">
        <v>1012</v>
      </c>
    </row>
    <row r="1085" spans="1:16">
      <c r="A1085" s="136" t="s">
        <v>1011</v>
      </c>
      <c r="B1085" s="135" t="s">
        <v>995</v>
      </c>
      <c r="C1085" s="134">
        <v>234</v>
      </c>
      <c r="D1085" s="134">
        <v>717</v>
      </c>
      <c r="E1085" s="141">
        <v>702.74358974358995</v>
      </c>
      <c r="F1085" s="141">
        <v>1.98834173729571</v>
      </c>
      <c r="G1085" s="134">
        <v>563</v>
      </c>
      <c r="H1085" s="141">
        <v>78.521617852161796</v>
      </c>
      <c r="I1085" s="134">
        <v>504</v>
      </c>
      <c r="J1085" s="141">
        <v>70.292887029288707</v>
      </c>
      <c r="K1085" s="132" t="s">
        <v>1010</v>
      </c>
      <c r="L1085" s="132">
        <v>744</v>
      </c>
      <c r="M1085" s="132" t="s">
        <v>1009</v>
      </c>
      <c r="N1085" s="132">
        <v>765</v>
      </c>
      <c r="O1085" s="134" t="s">
        <v>1008</v>
      </c>
      <c r="P1085" s="134" t="s">
        <v>1007</v>
      </c>
    </row>
    <row r="1086" spans="1:16">
      <c r="A1086" s="136" t="s">
        <v>1006</v>
      </c>
      <c r="B1086" s="135" t="s">
        <v>977</v>
      </c>
      <c r="C1086" s="134">
        <v>229</v>
      </c>
      <c r="D1086" s="134">
        <v>1263</v>
      </c>
      <c r="E1086" s="141">
        <v>1100.1484716157199</v>
      </c>
      <c r="F1086" s="141">
        <v>12.8940244168076</v>
      </c>
      <c r="G1086" s="134">
        <v>926</v>
      </c>
      <c r="H1086" s="141">
        <v>73.317498020585901</v>
      </c>
      <c r="I1086" s="134">
        <v>848</v>
      </c>
      <c r="J1086" s="141">
        <v>67.141726049089499</v>
      </c>
      <c r="K1086" s="132" t="s">
        <v>1005</v>
      </c>
      <c r="L1086" s="132">
        <v>1788</v>
      </c>
      <c r="M1086" s="132" t="s">
        <v>1004</v>
      </c>
      <c r="N1086" s="132">
        <v>2721</v>
      </c>
      <c r="O1086" s="134" t="s">
        <v>1003</v>
      </c>
      <c r="P1086" s="134" t="s">
        <v>1002</v>
      </c>
    </row>
    <row r="1087" spans="1:16">
      <c r="A1087" s="136" t="s">
        <v>1001</v>
      </c>
      <c r="B1087" s="135" t="s">
        <v>995</v>
      </c>
      <c r="C1087" s="134">
        <v>231</v>
      </c>
      <c r="D1087" s="134">
        <v>843</v>
      </c>
      <c r="E1087" s="141">
        <v>744.623376623377</v>
      </c>
      <c r="F1087" s="141">
        <v>11.669824837084599</v>
      </c>
      <c r="G1087" s="134">
        <v>578</v>
      </c>
      <c r="H1087" s="141">
        <v>68.564650059312001</v>
      </c>
      <c r="I1087" s="134">
        <v>510</v>
      </c>
      <c r="J1087" s="141">
        <v>60.4982206405694</v>
      </c>
      <c r="K1087" s="132" t="s">
        <v>1000</v>
      </c>
      <c r="L1087" s="132">
        <v>840</v>
      </c>
      <c r="M1087" s="132" t="s">
        <v>999</v>
      </c>
      <c r="N1087" s="132">
        <v>918</v>
      </c>
      <c r="O1087" s="134" t="s">
        <v>998</v>
      </c>
      <c r="P1087" s="134" t="s">
        <v>997</v>
      </c>
    </row>
    <row r="1088" spans="1:16">
      <c r="A1088" s="136" t="s">
        <v>996</v>
      </c>
      <c r="B1088" s="135" t="s">
        <v>995</v>
      </c>
      <c r="C1088" s="134">
        <v>227</v>
      </c>
      <c r="D1088" s="134">
        <v>675</v>
      </c>
      <c r="E1088" s="141">
        <v>627.46255506607895</v>
      </c>
      <c r="F1088" s="141">
        <v>7.0425844346549198</v>
      </c>
      <c r="G1088" s="134">
        <v>495</v>
      </c>
      <c r="H1088" s="141">
        <v>73.3333333333333</v>
      </c>
      <c r="I1088" s="134">
        <v>463</v>
      </c>
      <c r="J1088" s="141">
        <v>68.592592592592595</v>
      </c>
      <c r="K1088" s="132" t="s">
        <v>994</v>
      </c>
      <c r="M1088" s="132" t="s">
        <v>993</v>
      </c>
      <c r="N1088" s="132" t="s">
        <v>993</v>
      </c>
      <c r="O1088" s="134" t="s">
        <v>992</v>
      </c>
      <c r="P1088" s="134" t="s">
        <v>991</v>
      </c>
    </row>
    <row r="1089" spans="1:16">
      <c r="A1089" s="136" t="s">
        <v>990</v>
      </c>
      <c r="B1089" s="135" t="s">
        <v>989</v>
      </c>
      <c r="C1089" s="134">
        <v>239</v>
      </c>
      <c r="D1089" s="134">
        <v>558</v>
      </c>
      <c r="E1089" s="141">
        <v>526.38075313807497</v>
      </c>
      <c r="F1089" s="141">
        <v>5.6665316956854301</v>
      </c>
      <c r="G1089" s="134">
        <v>335</v>
      </c>
      <c r="H1089" s="141">
        <v>60.035842293906803</v>
      </c>
      <c r="I1089" s="134">
        <v>263</v>
      </c>
      <c r="J1089" s="141">
        <v>47.132616487455202</v>
      </c>
      <c r="K1089" s="132" t="s">
        <v>988</v>
      </c>
      <c r="L1089" s="132">
        <v>1263</v>
      </c>
      <c r="M1089" s="132" t="s">
        <v>987</v>
      </c>
      <c r="N1089" s="132">
        <v>2325</v>
      </c>
      <c r="O1089" s="134" t="s">
        <v>986</v>
      </c>
      <c r="P1089" s="134" t="s">
        <v>985</v>
      </c>
    </row>
    <row r="1090" spans="1:16">
      <c r="A1090" s="136" t="s">
        <v>984</v>
      </c>
      <c r="B1090" s="135" t="s">
        <v>983</v>
      </c>
      <c r="C1090" s="134">
        <v>245</v>
      </c>
      <c r="D1090" s="134">
        <v>1296</v>
      </c>
      <c r="E1090" s="141">
        <v>1177.9591836734701</v>
      </c>
      <c r="F1090" s="141">
        <v>9.1080876795162506</v>
      </c>
      <c r="G1090" s="134">
        <v>1051</v>
      </c>
      <c r="H1090" s="141">
        <v>81.095679012345698</v>
      </c>
      <c r="I1090" s="134">
        <v>937</v>
      </c>
      <c r="J1090" s="141">
        <v>72.299382716049394</v>
      </c>
      <c r="K1090" s="132" t="s">
        <v>982</v>
      </c>
      <c r="L1090" s="132">
        <v>1323</v>
      </c>
      <c r="M1090" s="132" t="s">
        <v>981</v>
      </c>
      <c r="N1090" s="132">
        <v>1329</v>
      </c>
      <c r="O1090" s="134" t="s">
        <v>980</v>
      </c>
      <c r="P1090" s="134" t="s">
        <v>979</v>
      </c>
    </row>
    <row r="1091" spans="1:16">
      <c r="A1091" s="136" t="s">
        <v>978</v>
      </c>
      <c r="B1091" s="135" t="s">
        <v>977</v>
      </c>
      <c r="C1091" s="134">
        <v>234</v>
      </c>
      <c r="D1091" s="134">
        <v>852</v>
      </c>
      <c r="E1091" s="141">
        <v>830.42307692307702</v>
      </c>
      <c r="F1091" s="141">
        <v>2.5325027085590501</v>
      </c>
      <c r="G1091" s="134">
        <v>580</v>
      </c>
      <c r="H1091" s="141">
        <v>68.075117370892002</v>
      </c>
      <c r="I1091" s="134">
        <v>501</v>
      </c>
      <c r="J1091" s="141">
        <v>58.802816901408399</v>
      </c>
      <c r="K1091" s="132" t="s">
        <v>976</v>
      </c>
      <c r="L1091" s="132">
        <v>873</v>
      </c>
      <c r="M1091" s="132" t="s">
        <v>975</v>
      </c>
      <c r="N1091" s="132">
        <v>948</v>
      </c>
      <c r="O1091" s="134" t="s">
        <v>974</v>
      </c>
      <c r="P1091" s="134" t="s">
        <v>973</v>
      </c>
    </row>
    <row r="1092" spans="1:16">
      <c r="A1092" s="136" t="s">
        <v>972</v>
      </c>
      <c r="B1092" s="135" t="s">
        <v>971</v>
      </c>
      <c r="C1092" s="134">
        <v>236</v>
      </c>
      <c r="D1092" s="134">
        <v>762</v>
      </c>
      <c r="E1092" s="141">
        <v>742.44915254237299</v>
      </c>
      <c r="F1092" s="141">
        <v>2.5657280128119599</v>
      </c>
      <c r="G1092" s="134">
        <v>504</v>
      </c>
      <c r="H1092" s="141">
        <v>66.141732283464606</v>
      </c>
      <c r="I1092" s="134">
        <v>430</v>
      </c>
      <c r="J1092" s="141">
        <v>56.430446194225702</v>
      </c>
      <c r="K1092" s="132" t="s">
        <v>970</v>
      </c>
      <c r="L1092" s="132">
        <v>978</v>
      </c>
      <c r="M1092" s="132" t="s">
        <v>969</v>
      </c>
      <c r="N1092" s="132">
        <v>927</v>
      </c>
      <c r="O1092" s="134" t="s">
        <v>968</v>
      </c>
      <c r="P1092" s="134" t="s">
        <v>967</v>
      </c>
    </row>
    <row r="1093" spans="1:16" ht="16" thickBot="1">
      <c r="A1093" s="140" t="s">
        <v>966</v>
      </c>
      <c r="B1093" s="139" t="s">
        <v>965</v>
      </c>
      <c r="C1093" s="137">
        <v>242</v>
      </c>
      <c r="D1093" s="137">
        <v>777</v>
      </c>
      <c r="E1093" s="138">
        <v>740.59090909090901</v>
      </c>
      <c r="F1093" s="138">
        <v>4.6858546858546903</v>
      </c>
      <c r="G1093" s="137">
        <v>503</v>
      </c>
      <c r="H1093" s="138">
        <v>64.736164736164696</v>
      </c>
      <c r="I1093" s="137">
        <v>407</v>
      </c>
      <c r="J1093" s="138">
        <v>52.380952380952401</v>
      </c>
      <c r="K1093" s="133" t="s">
        <v>964</v>
      </c>
      <c r="L1093" s="133">
        <v>912</v>
      </c>
      <c r="M1093" s="133" t="s">
        <v>963</v>
      </c>
      <c r="N1093" s="133">
        <v>2715</v>
      </c>
      <c r="O1093" s="137" t="s">
        <v>962</v>
      </c>
      <c r="P1093" s="137" t="s">
        <v>961</v>
      </c>
    </row>
  </sheetData>
  <phoneticPr fontId="3" type="noConversion"/>
  <pageMargins left="0.7" right="0.7" top="0.75" bottom="0.75" header="0.3" footer="0.3"/>
  <pageSetup paperSize="9" orientation="portrait" horizontalDpi="0" verticalDpi="0"/>
  <legacy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Table S1</vt:lpstr>
      <vt:lpstr>Table S2</vt:lpstr>
      <vt:lpstr>Table S3</vt:lpstr>
      <vt:lpstr>Table S4</vt:lpstr>
      <vt:lpstr>Table S5</vt:lpstr>
      <vt:lpstr>Table S6</vt:lpstr>
      <vt:lpstr>Table S7</vt:lpstr>
      <vt:lpstr>Table S8</vt:lpstr>
      <vt:lpstr>Table S9</vt:lpstr>
      <vt:lpstr>'Table S9'!_1087alignment_table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用户</dc:creator>
  <cp:lastModifiedBy>mac007284</cp:lastModifiedBy>
  <dcterms:created xsi:type="dcterms:W3CDTF">2016-11-08T01:59:50Z</dcterms:created>
  <dcterms:modified xsi:type="dcterms:W3CDTF">2021-04-09T12:30:27Z</dcterms:modified>
</cp:coreProperties>
</file>